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8315" windowHeight="10530"/>
  </bookViews>
  <sheets>
    <sheet name="2017年度新人戦最終結果" sheetId="1" r:id="rId1"/>
  </sheets>
  <externalReferences>
    <externalReference r:id="rId2"/>
    <externalReference r:id="rId3"/>
  </externalReferences>
  <definedNames>
    <definedName name="_xlnm.Print_Area" localSheetId="0">'2017年度新人戦最終結果'!$A$1:$CD$101</definedName>
    <definedName name="試合">[1]リスト!$G$5:$G$15</definedName>
    <definedName name="大会日程">[1]リスト!$L$3:$L$9</definedName>
    <definedName name="中学スクール" localSheetId="0">#REF!</definedName>
    <definedName name="中学スクール">#REF!</definedName>
  </definedNames>
  <calcPr calcId="125725"/>
</workbook>
</file>

<file path=xl/calcChain.xml><?xml version="1.0" encoding="utf-8"?>
<calcChain xmlns="http://schemas.openxmlformats.org/spreadsheetml/2006/main">
  <c r="R97" i="1"/>
  <c r="L92"/>
  <c r="I92" s="1"/>
  <c r="B92"/>
  <c r="D89"/>
  <c r="L89" s="1"/>
  <c r="BS85"/>
  <c r="O83"/>
  <c r="O82"/>
  <c r="O79"/>
  <c r="L78"/>
  <c r="L79" s="1"/>
  <c r="I78"/>
  <c r="B78"/>
  <c r="L75"/>
  <c r="AI43" s="1"/>
  <c r="D75"/>
  <c r="R70"/>
  <c r="O70"/>
  <c r="R69"/>
  <c r="R68"/>
  <c r="R67"/>
  <c r="R66"/>
  <c r="O66"/>
  <c r="R65"/>
  <c r="O65"/>
  <c r="R64"/>
  <c r="O64"/>
  <c r="L64"/>
  <c r="I64" s="1"/>
  <c r="B64"/>
  <c r="D61"/>
  <c r="L61" s="1"/>
  <c r="BJ52"/>
  <c r="BS79" s="1"/>
  <c r="AH47"/>
  <c r="BK45"/>
  <c r="AP45"/>
  <c r="AW44"/>
  <c r="AM44"/>
  <c r="O93" s="1"/>
  <c r="AI44"/>
  <c r="BW43"/>
  <c r="BJ54" s="1"/>
  <c r="BS81" s="1"/>
  <c r="AW43"/>
  <c r="BK42"/>
  <c r="AR42"/>
  <c r="AO42"/>
  <c r="BW40"/>
  <c r="R78" s="1"/>
  <c r="BK40"/>
  <c r="BJ50" s="1"/>
  <c r="BS83" s="1"/>
  <c r="BQ39"/>
  <c r="BN39"/>
  <c r="BK39"/>
  <c r="AP39"/>
  <c r="AR36"/>
  <c r="AG24"/>
  <c r="O67" s="1"/>
  <c r="AT22"/>
  <c r="BT21"/>
  <c r="BL21"/>
  <c r="AT21"/>
  <c r="BW17"/>
  <c r="BI17"/>
  <c r="AW17"/>
  <c r="AI17"/>
  <c r="BS16"/>
  <c r="O69" s="1"/>
  <c r="BN16"/>
  <c r="AV47" s="1"/>
  <c r="AS16"/>
  <c r="O68" s="1"/>
  <c r="BC13"/>
  <c r="BH12"/>
  <c r="R96" s="1"/>
  <c r="BP10"/>
  <c r="AZ10"/>
  <c r="AP10"/>
  <c r="V10"/>
  <c r="E10"/>
  <c r="L10" s="1"/>
  <c r="BY9"/>
  <c r="R83" s="1"/>
  <c r="BP9"/>
  <c r="BH9"/>
  <c r="AY9"/>
  <c r="R81" s="1"/>
  <c r="AH9"/>
  <c r="AO5" s="1"/>
  <c r="V9"/>
  <c r="L9"/>
  <c r="E9"/>
  <c r="V8"/>
  <c r="E8"/>
  <c r="L8" s="1"/>
  <c r="BC6"/>
  <c r="BR5"/>
  <c r="E5"/>
  <c r="D2"/>
  <c r="O80" l="1"/>
  <c r="AT44"/>
  <c r="R93" s="1"/>
  <c r="BL20"/>
  <c r="BW16"/>
  <c r="AW16"/>
  <c r="AI16"/>
  <c r="BT20"/>
  <c r="AT20"/>
  <c r="BI16"/>
  <c r="L80"/>
  <c r="I79"/>
  <c r="AI45"/>
  <c r="O97"/>
  <c r="AZ3"/>
  <c r="BQ45"/>
  <c r="AP44"/>
  <c r="AP38"/>
  <c r="BC12"/>
  <c r="BQ42"/>
  <c r="BC5"/>
  <c r="BS77"/>
  <c r="BS69"/>
  <c r="AY12"/>
  <c r="O96" s="1"/>
  <c r="BW46"/>
  <c r="R95" s="1"/>
  <c r="AL47"/>
  <c r="AZ47"/>
  <c r="L65"/>
  <c r="BS67"/>
  <c r="BS75"/>
  <c r="O78"/>
  <c r="O81"/>
  <c r="R92"/>
  <c r="L93"/>
  <c r="AP9"/>
  <c r="BN42"/>
  <c r="BK43"/>
  <c r="O92" s="1"/>
  <c r="BK46"/>
  <c r="O95" s="1"/>
  <c r="R82"/>
  <c r="I93" l="1"/>
  <c r="L94"/>
  <c r="AP46"/>
  <c r="I65"/>
  <c r="L66"/>
  <c r="BT22"/>
  <c r="R79"/>
  <c r="AH38"/>
  <c r="O94" s="1"/>
  <c r="R80"/>
  <c r="AY38"/>
  <c r="AS77"/>
  <c r="AS75"/>
  <c r="AS69"/>
  <c r="AS67"/>
  <c r="BS63"/>
  <c r="AS85"/>
  <c r="AS83"/>
  <c r="AS81"/>
  <c r="AS79"/>
  <c r="BS65"/>
  <c r="AS65" s="1"/>
  <c r="AS63"/>
  <c r="L81"/>
  <c r="I80"/>
  <c r="AW45"/>
  <c r="I66" l="1"/>
  <c r="BL22"/>
  <c r="L67"/>
  <c r="L82"/>
  <c r="I81"/>
  <c r="AP11"/>
  <c r="R94"/>
  <c r="AO36"/>
  <c r="I94"/>
  <c r="AP40"/>
  <c r="L95"/>
  <c r="BS73" l="1"/>
  <c r="AS73" s="1"/>
  <c r="BS71"/>
  <c r="AS71" s="1"/>
  <c r="I95"/>
  <c r="L96"/>
  <c r="BN45"/>
  <c r="I67"/>
  <c r="L68"/>
  <c r="AI18"/>
  <c r="L83"/>
  <c r="BP11"/>
  <c r="I82"/>
  <c r="L84" l="1"/>
  <c r="I83"/>
  <c r="I68"/>
  <c r="AW18"/>
  <c r="L69"/>
  <c r="I96"/>
  <c r="L97"/>
  <c r="BC14"/>
  <c r="I97" l="1"/>
  <c r="BC7"/>
  <c r="L98"/>
  <c r="I69"/>
  <c r="BW18"/>
  <c r="L70"/>
  <c r="L85"/>
  <c r="I84"/>
  <c r="I70" l="1"/>
  <c r="L71"/>
  <c r="BI18"/>
  <c r="L86"/>
  <c r="I85"/>
  <c r="I98"/>
  <c r="L99"/>
  <c r="I99" l="1"/>
  <c r="L100"/>
  <c r="L87"/>
  <c r="I87" s="1"/>
  <c r="I86"/>
  <c r="I71"/>
  <c r="I72" s="1"/>
  <c r="I73" s="1"/>
  <c r="L72"/>
  <c r="L73" s="1"/>
  <c r="I100" l="1"/>
  <c r="L101"/>
  <c r="I101" s="1"/>
</calcChain>
</file>

<file path=xl/sharedStrings.xml><?xml version="1.0" encoding="utf-8"?>
<sst xmlns="http://schemas.openxmlformats.org/spreadsheetml/2006/main" count="236" uniqueCount="153">
  <si>
    <t>１．日程</t>
    <rPh sb="2" eb="4">
      <t>ニッテイ</t>
    </rPh>
    <phoneticPr fontId="3"/>
  </si>
  <si>
    <t>２．会場</t>
    <rPh sb="2" eb="4">
      <t>カイジョウ</t>
    </rPh>
    <phoneticPr fontId="3"/>
  </si>
  <si>
    <t>Ⅵ</t>
    <phoneticPr fontId="3"/>
  </si>
  <si>
    <t>３．合同チームの構成</t>
    <rPh sb="2" eb="4">
      <t>ゴウドウ</t>
    </rPh>
    <rPh sb="8" eb="10">
      <t>コウセイ</t>
    </rPh>
    <phoneticPr fontId="3"/>
  </si>
  <si>
    <t>四</t>
    <rPh sb="0" eb="1">
      <t>４</t>
    </rPh>
    <phoneticPr fontId="3"/>
  </si>
  <si>
    <t>五</t>
    <rPh sb="0" eb="1">
      <t>５</t>
    </rPh>
    <phoneticPr fontId="3"/>
  </si>
  <si>
    <t>合同１</t>
    <rPh sb="0" eb="2">
      <t>ゴウドウ</t>
    </rPh>
    <phoneticPr fontId="3"/>
  </si>
  <si>
    <t>…　北神戸RS・神戸jr、姫路RS</t>
    <rPh sb="2" eb="3">
      <t>キタ</t>
    </rPh>
    <rPh sb="3" eb="5">
      <t>コウベ</t>
    </rPh>
    <rPh sb="8" eb="10">
      <t>コウベ</t>
    </rPh>
    <rPh sb="13" eb="15">
      <t>ヒメジ</t>
    </rPh>
    <phoneticPr fontId="3"/>
  </si>
  <si>
    <t>合同２</t>
    <rPh sb="0" eb="2">
      <t>ゴウドウ</t>
    </rPh>
    <phoneticPr fontId="3"/>
  </si>
  <si>
    <t>…　甲子園CRC・西宮RS、西宮甲東JRC</t>
    <rPh sb="2" eb="5">
      <t>コウシエン</t>
    </rPh>
    <rPh sb="9" eb="11">
      <t>ニシノミヤ</t>
    </rPh>
    <rPh sb="14" eb="16">
      <t>ニシノミヤ</t>
    </rPh>
    <rPh sb="16" eb="18">
      <t>コウトウ</t>
    </rPh>
    <phoneticPr fontId="3"/>
  </si>
  <si>
    <t>Ⅴ</t>
    <phoneticPr fontId="3"/>
  </si>
  <si>
    <t>４．開催日程と大会概要</t>
    <rPh sb="2" eb="4">
      <t>カイサイ</t>
    </rPh>
    <rPh sb="4" eb="6">
      <t>ニッテイ</t>
    </rPh>
    <rPh sb="7" eb="9">
      <t>タイカイ</t>
    </rPh>
    <rPh sb="9" eb="11">
      <t>ガイヨウ</t>
    </rPh>
    <phoneticPr fontId="3"/>
  </si>
  <si>
    <t>秋季大会低学年トーナメント結果の１～４位をシードとする。</t>
    <rPh sb="0" eb="2">
      <t>シュウキ</t>
    </rPh>
    <rPh sb="2" eb="4">
      <t>タイカイ</t>
    </rPh>
    <rPh sb="4" eb="7">
      <t>テイガクネン</t>
    </rPh>
    <rPh sb="13" eb="15">
      <t>ケッカ</t>
    </rPh>
    <rPh sb="19" eb="20">
      <t>イ</t>
    </rPh>
    <phoneticPr fontId="3"/>
  </si>
  <si>
    <t>悪天候など、日程を変更しなければならない場合は、中学委員で都度協議する。</t>
    <phoneticPr fontId="3"/>
  </si>
  <si>
    <t>1日目は15分ハーフ、2、3日目は17分ハーフとする。</t>
    <rPh sb="1" eb="2">
      <t>ニチ</t>
    </rPh>
    <rPh sb="2" eb="3">
      <t>メ</t>
    </rPh>
    <rPh sb="6" eb="7">
      <t>フン</t>
    </rPh>
    <rPh sb="14" eb="15">
      <t>ニチ</t>
    </rPh>
    <rPh sb="15" eb="16">
      <t>メ</t>
    </rPh>
    <rPh sb="19" eb="20">
      <t>フン</t>
    </rPh>
    <phoneticPr fontId="3"/>
  </si>
  <si>
    <t>④</t>
    <phoneticPr fontId="3"/>
  </si>
  <si>
    <t>⑤</t>
    <phoneticPr fontId="3"/>
  </si>
  <si>
    <t>⑦</t>
    <phoneticPr fontId="3"/>
  </si>
  <si>
    <t>⑥</t>
    <phoneticPr fontId="3"/>
  </si>
  <si>
    <t>但し、9-11位決定のリーグ戦は15分ハーフとする。</t>
    <rPh sb="0" eb="1">
      <t>タダ</t>
    </rPh>
    <rPh sb="7" eb="8">
      <t>イ</t>
    </rPh>
    <rPh sb="8" eb="10">
      <t>ケッテイ</t>
    </rPh>
    <rPh sb="14" eb="15">
      <t>セン</t>
    </rPh>
    <rPh sb="18" eb="19">
      <t>フン</t>
    </rPh>
    <phoneticPr fontId="3"/>
  </si>
  <si>
    <t>秋季大会時に登録されていなかった選手については選手登録用紙を提出すること。</t>
    <rPh sb="0" eb="2">
      <t>シュウキ</t>
    </rPh>
    <rPh sb="2" eb="4">
      <t>タイカイ</t>
    </rPh>
    <rPh sb="4" eb="5">
      <t>ジ</t>
    </rPh>
    <rPh sb="6" eb="8">
      <t>トウロク</t>
    </rPh>
    <rPh sb="16" eb="18">
      <t>センシュ</t>
    </rPh>
    <rPh sb="23" eb="25">
      <t>センシュ</t>
    </rPh>
    <rPh sb="25" eb="27">
      <t>トウロク</t>
    </rPh>
    <rPh sb="27" eb="29">
      <t>ヨウシ</t>
    </rPh>
    <rPh sb="30" eb="32">
      <t>テイシュツ</t>
    </rPh>
    <phoneticPr fontId="3"/>
  </si>
  <si>
    <t>ドレスチェックは1時間前とする。第1試合については両チームの集合状況に合わせて対応する。</t>
    <rPh sb="9" eb="11">
      <t>ジカン</t>
    </rPh>
    <rPh sb="11" eb="12">
      <t>マエ</t>
    </rPh>
    <rPh sb="16" eb="17">
      <t>ダイ</t>
    </rPh>
    <rPh sb="18" eb="20">
      <t>シアイ</t>
    </rPh>
    <rPh sb="25" eb="26">
      <t>リョウ</t>
    </rPh>
    <rPh sb="30" eb="32">
      <t>シュウゴウ</t>
    </rPh>
    <rPh sb="32" eb="34">
      <t>ジョウキョウ</t>
    </rPh>
    <rPh sb="35" eb="36">
      <t>ア</t>
    </rPh>
    <rPh sb="39" eb="41">
      <t>タイオウ</t>
    </rPh>
    <phoneticPr fontId="3"/>
  </si>
  <si>
    <t>①</t>
    <phoneticPr fontId="3"/>
  </si>
  <si>
    <t>③</t>
    <phoneticPr fontId="3"/>
  </si>
  <si>
    <t>②</t>
    <phoneticPr fontId="3"/>
  </si>
  <si>
    <t>・期間が１日となった場合</t>
    <phoneticPr fontId="3"/>
  </si>
  <si>
    <t>尼崎RS</t>
    <rPh sb="0" eb="2">
      <t>アマガサキ</t>
    </rPh>
    <phoneticPr fontId="3"/>
  </si>
  <si>
    <t>伊丹RS</t>
    <rPh sb="0" eb="2">
      <t>イタミ</t>
    </rPh>
    <phoneticPr fontId="3"/>
  </si>
  <si>
    <t>川西市RS</t>
    <rPh sb="0" eb="3">
      <t>カワニシシ</t>
    </rPh>
    <phoneticPr fontId="3"/>
  </si>
  <si>
    <t>芦屋RS</t>
    <rPh sb="0" eb="2">
      <t>アシヤ</t>
    </rPh>
    <phoneticPr fontId="3"/>
  </si>
  <si>
    <t>三田RCJ</t>
    <rPh sb="0" eb="2">
      <t>サンダ</t>
    </rPh>
    <phoneticPr fontId="3"/>
  </si>
  <si>
    <t>西神戸RS</t>
    <rPh sb="0" eb="1">
      <t>ニシ</t>
    </rPh>
    <rPh sb="1" eb="3">
      <t>コウベ</t>
    </rPh>
    <phoneticPr fontId="3"/>
  </si>
  <si>
    <t>宝塚RS</t>
    <rPh sb="0" eb="1">
      <t>タカラ</t>
    </rPh>
    <rPh sb="1" eb="2">
      <t>ヅカ</t>
    </rPh>
    <phoneticPr fontId="3"/>
  </si>
  <si>
    <t>兵庫県RS</t>
    <rPh sb="0" eb="3">
      <t>ヒョウゴケン</t>
    </rPh>
    <phoneticPr fontId="3"/>
  </si>
  <si>
    <t>トーナメント表の①～⑧を行う。</t>
    <phoneticPr fontId="3"/>
  </si>
  <si>
    <t>その結果で１～４位、５位～８位を決定し、順位は抽選で決定する</t>
    <phoneticPr fontId="3"/>
  </si>
  <si>
    <t>・期間が２日となった場合</t>
    <phoneticPr fontId="3"/>
  </si>
  <si>
    <t>初日が中止になった場合（２A日程）</t>
    <rPh sb="0" eb="2">
      <t>ショニチ</t>
    </rPh>
    <phoneticPr fontId="3"/>
  </si>
  <si>
    <t>２日目はトーナメント表の①～⑧を行う。</t>
    <rPh sb="1" eb="2">
      <t>ニチ</t>
    </rPh>
    <rPh sb="2" eb="3">
      <t>メ</t>
    </rPh>
    <phoneticPr fontId="3"/>
  </si>
  <si>
    <t>３日目はトーナメント表の三～六及びⅢ～Ⅵを行い１位～８位を決定し、順位は抽選で決定する</t>
    <rPh sb="1" eb="2">
      <t>ニチ</t>
    </rPh>
    <rPh sb="2" eb="3">
      <t>メ</t>
    </rPh>
    <phoneticPr fontId="3"/>
  </si>
  <si>
    <t>・2日目が中止になった場合（２B日程）</t>
    <rPh sb="2" eb="3">
      <t>ニチ</t>
    </rPh>
    <rPh sb="3" eb="4">
      <t>メ</t>
    </rPh>
    <phoneticPr fontId="3"/>
  </si>
  <si>
    <t>初日はトーナメント表の①～⑧が行なわれる。</t>
    <rPh sb="0" eb="2">
      <t>ショニチ</t>
    </rPh>
    <phoneticPr fontId="3"/>
  </si>
  <si>
    <t>5位～8位決定戦</t>
    <rPh sb="1" eb="2">
      <t>イ</t>
    </rPh>
    <rPh sb="4" eb="5">
      <t>イ</t>
    </rPh>
    <rPh sb="5" eb="7">
      <t>ケッテイ</t>
    </rPh>
    <rPh sb="7" eb="8">
      <t>セン</t>
    </rPh>
    <phoneticPr fontId="3"/>
  </si>
  <si>
    <t>9位～11位決定戦</t>
    <rPh sb="1" eb="2">
      <t>イ</t>
    </rPh>
    <rPh sb="5" eb="6">
      <t>イ</t>
    </rPh>
    <rPh sb="6" eb="8">
      <t>ケッテイ</t>
    </rPh>
    <rPh sb="8" eb="9">
      <t>セン</t>
    </rPh>
    <phoneticPr fontId="3"/>
  </si>
  <si>
    <t>・最終日が中止になった場合（２C日程）</t>
    <rPh sb="1" eb="4">
      <t>サイシュウビ</t>
    </rPh>
    <phoneticPr fontId="3"/>
  </si>
  <si>
    <t>２日目はトーナメント表の一～六までが行われる。</t>
    <rPh sb="1" eb="2">
      <t>ニチ</t>
    </rPh>
    <rPh sb="2" eb="3">
      <t>メ</t>
    </rPh>
    <phoneticPr fontId="3"/>
  </si>
  <si>
    <t>一</t>
    <rPh sb="0" eb="1">
      <t>１</t>
    </rPh>
    <phoneticPr fontId="3"/>
  </si>
  <si>
    <t>その結果で１～４位、及び５～８位を決定し、順位は抽選で決定する</t>
    <phoneticPr fontId="3"/>
  </si>
  <si>
    <t>-</t>
    <phoneticPr fontId="3"/>
  </si>
  <si>
    <t>Ⅲ</t>
    <phoneticPr fontId="3"/>
  </si>
  <si>
    <t>・期間が３日となった場合</t>
    <phoneticPr fontId="3"/>
  </si>
  <si>
    <t>Ⅰ</t>
    <phoneticPr fontId="3"/>
  </si>
  <si>
    <t>トーナメント表の通り試合を行い１位～１２位を決定する</t>
    <rPh sb="8" eb="9">
      <t>トオ</t>
    </rPh>
    <rPh sb="10" eb="12">
      <t>シアイ</t>
    </rPh>
    <phoneticPr fontId="3"/>
  </si>
  <si>
    <t>-</t>
  </si>
  <si>
    <t>※合同1の不戦勝</t>
    <rPh sb="1" eb="3">
      <t>ゴウドウ</t>
    </rPh>
    <rPh sb="5" eb="8">
      <t>フセンショウ</t>
    </rPh>
    <phoneticPr fontId="3"/>
  </si>
  <si>
    <t>５．大会結果と春季大会、関西予選への推薦</t>
    <phoneticPr fontId="3"/>
  </si>
  <si>
    <t>Ⅳ</t>
    <phoneticPr fontId="3"/>
  </si>
  <si>
    <t>大会結果を春季大会のシード順位にする</t>
    <phoneticPr fontId="3"/>
  </si>
  <si>
    <t>二</t>
    <rPh sb="0" eb="1">
      <t>２</t>
    </rPh>
    <phoneticPr fontId="3"/>
  </si>
  <si>
    <t>三</t>
    <rPh sb="0" eb="1">
      <t>３</t>
    </rPh>
    <phoneticPr fontId="3"/>
  </si>
  <si>
    <t>Ⅱ</t>
    <phoneticPr fontId="3"/>
  </si>
  <si>
    <t>６．プレーについて</t>
    <phoneticPr fontId="3"/>
  </si>
  <si>
    <t>ローヘッドや、手・膝を着いてのシーリングが見られる</t>
    <phoneticPr fontId="3"/>
  </si>
  <si>
    <t>勝</t>
    <rPh sb="0" eb="1">
      <t>カ</t>
    </rPh>
    <phoneticPr fontId="3"/>
  </si>
  <si>
    <t>敗</t>
    <rPh sb="0" eb="1">
      <t>ハイ</t>
    </rPh>
    <phoneticPr fontId="3"/>
  </si>
  <si>
    <t>順位</t>
    <rPh sb="0" eb="2">
      <t>ジュンイ</t>
    </rPh>
    <phoneticPr fontId="3"/>
  </si>
  <si>
    <t>練習でのコーチングと、試合でのレフェリングで安全を考慮する</t>
    <phoneticPr fontId="3"/>
  </si>
  <si>
    <t>振り回し・ノーバインドタックルなどのファウルプレーは引き続き防止の指導を行う</t>
    <phoneticPr fontId="3"/>
  </si>
  <si>
    <t>７．グラウンドについて</t>
    <phoneticPr fontId="3"/>
  </si>
  <si>
    <t>グラウンド確保については協会に任せきりではなく、</t>
    <rPh sb="5" eb="7">
      <t>カクホ</t>
    </rPh>
    <rPh sb="12" eb="14">
      <t>キョウカイ</t>
    </rPh>
    <rPh sb="15" eb="16">
      <t>マカ</t>
    </rPh>
    <phoneticPr fontId="3"/>
  </si>
  <si>
    <t>各スクールで候補地等あれば、積極的に提案・確保を行っていただきたい。</t>
    <rPh sb="0" eb="1">
      <t>カク</t>
    </rPh>
    <rPh sb="6" eb="9">
      <t>コウホチ</t>
    </rPh>
    <rPh sb="9" eb="10">
      <t>ナド</t>
    </rPh>
    <rPh sb="14" eb="17">
      <t>セッキョクテキ</t>
    </rPh>
    <rPh sb="18" eb="20">
      <t>テイアン</t>
    </rPh>
    <rPh sb="21" eb="23">
      <t>カクホ</t>
    </rPh>
    <rPh sb="24" eb="25">
      <t>オコナ</t>
    </rPh>
    <phoneticPr fontId="3"/>
  </si>
  <si>
    <t>以　上</t>
    <rPh sb="0" eb="1">
      <t>イ</t>
    </rPh>
    <rPh sb="2" eb="3">
      <t>ジョウ</t>
    </rPh>
    <phoneticPr fontId="3"/>
  </si>
  <si>
    <t>タイムスケジュール</t>
    <phoneticPr fontId="3"/>
  </si>
  <si>
    <t>場所　</t>
    <rPh sb="0" eb="2">
      <t>バショ</t>
    </rPh>
    <phoneticPr fontId="3"/>
  </si>
  <si>
    <t>スクール名</t>
    <rPh sb="4" eb="5">
      <t>メイ</t>
    </rPh>
    <phoneticPr fontId="3"/>
  </si>
  <si>
    <t>区　分</t>
    <rPh sb="0" eb="1">
      <t>ク</t>
    </rPh>
    <rPh sb="2" eb="3">
      <t>ブン</t>
    </rPh>
    <phoneticPr fontId="3"/>
  </si>
  <si>
    <t>試　　合</t>
    <rPh sb="0" eb="1">
      <t>タメシ</t>
    </rPh>
    <rPh sb="3" eb="4">
      <t>ゴウ</t>
    </rPh>
    <phoneticPr fontId="3"/>
  </si>
  <si>
    <t>ドレスチェック</t>
    <phoneticPr fontId="3"/>
  </si>
  <si>
    <t>キックオフ</t>
    <phoneticPr fontId="3"/>
  </si>
  <si>
    <t>対戦チーム</t>
    <rPh sb="0" eb="2">
      <t>タイセン</t>
    </rPh>
    <phoneticPr fontId="3"/>
  </si>
  <si>
    <t>レフリー</t>
    <phoneticPr fontId="3"/>
  </si>
  <si>
    <t>アシスタントレフリー</t>
    <phoneticPr fontId="3"/>
  </si>
  <si>
    <t>第1試合</t>
    <rPh sb="0" eb="1">
      <t>ダイ</t>
    </rPh>
    <rPh sb="2" eb="4">
      <t>シアイ</t>
    </rPh>
    <phoneticPr fontId="3"/>
  </si>
  <si>
    <t>野口</t>
    <rPh sb="0" eb="2">
      <t>ノグチ</t>
    </rPh>
    <phoneticPr fontId="3"/>
  </si>
  <si>
    <t>庵奥</t>
    <rPh sb="0" eb="1">
      <t>アン</t>
    </rPh>
    <rPh sb="1" eb="2">
      <t>オク</t>
    </rPh>
    <phoneticPr fontId="3"/>
  </si>
  <si>
    <t>渡辺</t>
    <rPh sb="0" eb="2">
      <t>ワタナベ</t>
    </rPh>
    <phoneticPr fontId="3"/>
  </si>
  <si>
    <t>片山</t>
    <rPh sb="0" eb="2">
      <t>カタヤマ</t>
    </rPh>
    <phoneticPr fontId="3"/>
  </si>
  <si>
    <t>第2試合</t>
    <rPh sb="0" eb="1">
      <t>ダイ</t>
    </rPh>
    <rPh sb="2" eb="4">
      <t>シアイ</t>
    </rPh>
    <phoneticPr fontId="3"/>
  </si>
  <si>
    <t>青木</t>
    <rPh sb="0" eb="2">
      <t>アオキ</t>
    </rPh>
    <phoneticPr fontId="3"/>
  </si>
  <si>
    <t>朝比奈</t>
    <rPh sb="0" eb="3">
      <t>アサヒナ</t>
    </rPh>
    <phoneticPr fontId="3"/>
  </si>
  <si>
    <t>小野</t>
    <rPh sb="0" eb="2">
      <t>オノ</t>
    </rPh>
    <phoneticPr fontId="3"/>
  </si>
  <si>
    <t>牧野</t>
    <rPh sb="0" eb="2">
      <t>マキノ</t>
    </rPh>
    <phoneticPr fontId="3"/>
  </si>
  <si>
    <t>第3試合</t>
    <rPh sb="0" eb="1">
      <t>ダイ</t>
    </rPh>
    <rPh sb="2" eb="4">
      <t>シアイ</t>
    </rPh>
    <phoneticPr fontId="3"/>
  </si>
  <si>
    <t>向井</t>
    <rPh sb="0" eb="2">
      <t>ムカイ</t>
    </rPh>
    <phoneticPr fontId="3"/>
  </si>
  <si>
    <t>手鹿</t>
    <rPh sb="0" eb="1">
      <t>テ</t>
    </rPh>
    <rPh sb="1" eb="2">
      <t>シカ</t>
    </rPh>
    <phoneticPr fontId="3"/>
  </si>
  <si>
    <t>建部</t>
    <rPh sb="0" eb="2">
      <t>タテベ</t>
    </rPh>
    <phoneticPr fontId="3"/>
  </si>
  <si>
    <t>小笹</t>
    <rPh sb="0" eb="2">
      <t>コザサ</t>
    </rPh>
    <phoneticPr fontId="3"/>
  </si>
  <si>
    <t>第4試合</t>
    <rPh sb="0" eb="1">
      <t>ダイ</t>
    </rPh>
    <rPh sb="2" eb="4">
      <t>シアイ</t>
    </rPh>
    <phoneticPr fontId="3"/>
  </si>
  <si>
    <t>児玉</t>
    <rPh sb="0" eb="2">
      <t>コダマ</t>
    </rPh>
    <phoneticPr fontId="3"/>
  </si>
  <si>
    <t>岩崎</t>
    <rPh sb="0" eb="2">
      <t>イワサキ</t>
    </rPh>
    <phoneticPr fontId="3"/>
  </si>
  <si>
    <t>村松</t>
    <rPh sb="0" eb="2">
      <t>ムラマツ</t>
    </rPh>
    <phoneticPr fontId="3"/>
  </si>
  <si>
    <t>吉川</t>
    <rPh sb="0" eb="2">
      <t>ヨシカワ</t>
    </rPh>
    <phoneticPr fontId="3"/>
  </si>
  <si>
    <t>第5試合</t>
    <rPh sb="0" eb="1">
      <t>ダイ</t>
    </rPh>
    <rPh sb="2" eb="4">
      <t>シアイ</t>
    </rPh>
    <phoneticPr fontId="3"/>
  </si>
  <si>
    <t>西岡</t>
    <rPh sb="0" eb="2">
      <t>ニシオカ</t>
    </rPh>
    <phoneticPr fontId="3"/>
  </si>
  <si>
    <t>西川</t>
    <rPh sb="0" eb="2">
      <t>ニシカワ</t>
    </rPh>
    <phoneticPr fontId="3"/>
  </si>
  <si>
    <t>第6試合</t>
    <rPh sb="0" eb="1">
      <t>ダイ</t>
    </rPh>
    <rPh sb="2" eb="4">
      <t>シアイ</t>
    </rPh>
    <phoneticPr fontId="3"/>
  </si>
  <si>
    <t>福井</t>
    <rPh sb="0" eb="2">
      <t>フクイ</t>
    </rPh>
    <phoneticPr fontId="3"/>
  </si>
  <si>
    <t>大村</t>
    <rPh sb="0" eb="2">
      <t>オオムラ</t>
    </rPh>
    <phoneticPr fontId="3"/>
  </si>
  <si>
    <t>石黒</t>
    <rPh sb="0" eb="2">
      <t>イシグロ</t>
    </rPh>
    <phoneticPr fontId="3"/>
  </si>
  <si>
    <t>第7試合</t>
    <rPh sb="0" eb="1">
      <t>ダイ</t>
    </rPh>
    <rPh sb="2" eb="4">
      <t>シアイ</t>
    </rPh>
    <phoneticPr fontId="3"/>
  </si>
  <si>
    <t>古川</t>
    <rPh sb="0" eb="2">
      <t>フルカワ</t>
    </rPh>
    <phoneticPr fontId="3"/>
  </si>
  <si>
    <t>今城</t>
    <rPh sb="0" eb="2">
      <t>イマジョウ</t>
    </rPh>
    <phoneticPr fontId="3"/>
  </si>
  <si>
    <t>手鹿</t>
    <rPh sb="0" eb="2">
      <t>テジカ</t>
    </rPh>
    <phoneticPr fontId="3"/>
  </si>
  <si>
    <t>⑧</t>
    <phoneticPr fontId="3"/>
  </si>
  <si>
    <t>第8試合</t>
    <rPh sb="0" eb="1">
      <t>ダイ</t>
    </rPh>
    <rPh sb="2" eb="4">
      <t>シアイ</t>
    </rPh>
    <phoneticPr fontId="3"/>
  </si>
  <si>
    <t>⑨</t>
    <phoneticPr fontId="3"/>
  </si>
  <si>
    <t>第9試合</t>
    <phoneticPr fontId="3"/>
  </si>
  <si>
    <t>⑩</t>
    <phoneticPr fontId="3"/>
  </si>
  <si>
    <t>第10試合</t>
    <rPh sb="0" eb="1">
      <t>ダイ</t>
    </rPh>
    <rPh sb="3" eb="5">
      <t>シアイ</t>
    </rPh>
    <phoneticPr fontId="3"/>
  </si>
  <si>
    <t>津田</t>
    <rPh sb="0" eb="2">
      <t>ツダ</t>
    </rPh>
    <phoneticPr fontId="3"/>
  </si>
  <si>
    <t>小櫃</t>
    <rPh sb="0" eb="2">
      <t>コビツ</t>
    </rPh>
    <phoneticPr fontId="3"/>
  </si>
  <si>
    <t>池畑</t>
    <rPh sb="0" eb="2">
      <t>イケハタ</t>
    </rPh>
    <phoneticPr fontId="3"/>
  </si>
  <si>
    <t>ｿｻｲｴﾃｨｰ1</t>
  </si>
  <si>
    <t>ｿｻｲｴﾃｨｰ2</t>
  </si>
  <si>
    <t>六</t>
    <rPh sb="0" eb="1">
      <t>６</t>
    </rPh>
    <phoneticPr fontId="3"/>
  </si>
  <si>
    <t>七</t>
    <rPh sb="0" eb="1">
      <t>７</t>
    </rPh>
    <phoneticPr fontId="3"/>
  </si>
  <si>
    <t>八</t>
    <rPh sb="0" eb="1">
      <t>８</t>
    </rPh>
    <phoneticPr fontId="3"/>
  </si>
  <si>
    <t>九</t>
    <rPh sb="0" eb="1">
      <t>９</t>
    </rPh>
    <phoneticPr fontId="3"/>
  </si>
  <si>
    <t>第9試合</t>
    <phoneticPr fontId="3"/>
  </si>
  <si>
    <t>十</t>
    <rPh sb="0" eb="1">
      <t>１０</t>
    </rPh>
    <phoneticPr fontId="3"/>
  </si>
  <si>
    <t>第10試合</t>
    <phoneticPr fontId="3"/>
  </si>
  <si>
    <t>ドレスチェック</t>
    <phoneticPr fontId="3"/>
  </si>
  <si>
    <t>キックオフ</t>
    <phoneticPr fontId="3"/>
  </si>
  <si>
    <t>レフリー</t>
    <phoneticPr fontId="3"/>
  </si>
  <si>
    <t>アシスタントレフリー</t>
    <phoneticPr fontId="3"/>
  </si>
  <si>
    <t>Ⅰ</t>
    <phoneticPr fontId="3"/>
  </si>
  <si>
    <t>大村</t>
  </si>
  <si>
    <t>津田</t>
  </si>
  <si>
    <t>庵奥</t>
  </si>
  <si>
    <t>渡辺</t>
  </si>
  <si>
    <t>向井</t>
  </si>
  <si>
    <t>小笹</t>
  </si>
  <si>
    <t>岩崎</t>
  </si>
  <si>
    <t>村松</t>
  </si>
  <si>
    <t>石黒</t>
  </si>
  <si>
    <t>Ⅴ</t>
    <phoneticPr fontId="3"/>
  </si>
  <si>
    <t>連盟推薦</t>
    <rPh sb="0" eb="2">
      <t>レンメイ</t>
    </rPh>
    <rPh sb="2" eb="4">
      <t>スイセン</t>
    </rPh>
    <phoneticPr fontId="3"/>
  </si>
  <si>
    <t>西岡</t>
  </si>
  <si>
    <t>Ⅶ</t>
    <phoneticPr fontId="3"/>
  </si>
  <si>
    <t>Ⅷ</t>
    <phoneticPr fontId="3"/>
  </si>
  <si>
    <t>Ⅸ</t>
    <phoneticPr fontId="3"/>
  </si>
  <si>
    <t>第9試合</t>
    <rPh sb="0" eb="1">
      <t>ダイ</t>
    </rPh>
    <rPh sb="2" eb="4">
      <t>シアイ</t>
    </rPh>
    <phoneticPr fontId="3"/>
  </si>
  <si>
    <t>Ⅹ</t>
    <phoneticPr fontId="3"/>
  </si>
</sst>
</file>

<file path=xl/styles.xml><?xml version="1.0" encoding="utf-8"?>
<styleSheet xmlns="http://schemas.openxmlformats.org/spreadsheetml/2006/main">
  <numFmts count="3">
    <numFmt numFmtId="176" formatCode="m/d;@"/>
    <numFmt numFmtId="177" formatCode="hh:mm"/>
    <numFmt numFmtId="178" formatCode="0_);[Red]\(0\)"/>
  </numFmts>
  <fonts count="25">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4"/>
      <name val="ＭＳ ゴシック"/>
      <family val="3"/>
      <charset val="128"/>
    </font>
    <font>
      <b/>
      <sz val="11"/>
      <name val="ＭＳ ゴシック"/>
      <family val="3"/>
      <charset val="128"/>
    </font>
    <font>
      <sz val="12.5"/>
      <name val="ＭＳ ゴシック"/>
      <family val="3"/>
      <charset val="128"/>
    </font>
    <font>
      <sz val="12"/>
      <name val="ＭＳ ゴシック"/>
      <family val="3"/>
      <charset val="128"/>
    </font>
    <font>
      <sz val="12"/>
      <color rgb="FFFF0000"/>
      <name val="ＭＳ ゴシック"/>
      <family val="3"/>
      <charset val="128"/>
    </font>
    <font>
      <sz val="14"/>
      <color rgb="FFFF0000"/>
      <name val="ＭＳ ゴシック"/>
      <family val="3"/>
      <charset val="128"/>
    </font>
    <font>
      <sz val="8"/>
      <name val="ＭＳ ゴシック"/>
      <family val="3"/>
      <charset val="128"/>
    </font>
    <font>
      <sz val="9"/>
      <name val="ＭＳ ゴシック"/>
      <family val="3"/>
      <charset val="128"/>
    </font>
    <font>
      <sz val="9"/>
      <name val="ＭＳ Ｐゴシック"/>
      <family val="3"/>
      <charset val="128"/>
    </font>
    <font>
      <b/>
      <sz val="11"/>
      <name val="ＭＳ Ｐゴシック"/>
      <family val="3"/>
      <charset val="128"/>
    </font>
    <font>
      <b/>
      <sz val="11"/>
      <color theme="0" tint="-0.499984740745262"/>
      <name val="ＭＳ Ｐゴシック"/>
      <family val="3"/>
      <charset val="128"/>
    </font>
    <font>
      <b/>
      <sz val="11"/>
      <color theme="0" tint="-0.499984740745262"/>
      <name val="ＭＳ ゴシック"/>
      <family val="3"/>
      <charset val="128"/>
    </font>
    <font>
      <sz val="12"/>
      <name val="ＭＳ Ｐゴシック"/>
      <family val="3"/>
      <charset val="128"/>
    </font>
    <font>
      <sz val="12"/>
      <color rgb="FFFF0000"/>
      <name val="ＭＳ Ｐゴシック"/>
      <family val="3"/>
      <charset val="128"/>
    </font>
    <font>
      <sz val="18"/>
      <name val="ＭＳ ゴシック"/>
      <family val="3"/>
      <charset val="128"/>
    </font>
    <font>
      <sz val="22"/>
      <name val="ＭＳ ゴシック"/>
      <family val="3"/>
      <charset val="128"/>
    </font>
    <font>
      <sz val="22"/>
      <color theme="0"/>
      <name val="ＭＳ ゴシック"/>
      <family val="3"/>
      <charset val="128"/>
    </font>
    <font>
      <sz val="12"/>
      <color theme="0"/>
      <name val="ＭＳ ゴシック"/>
      <family val="3"/>
      <charset val="128"/>
    </font>
    <font>
      <sz val="11"/>
      <color theme="0"/>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style="thick">
        <color indexed="64"/>
      </right>
      <top/>
      <bottom/>
      <diagonal/>
    </border>
    <border>
      <left/>
      <right/>
      <top style="thin">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24" fillId="0" borderId="0">
      <alignment vertical="center"/>
    </xf>
  </cellStyleXfs>
  <cellXfs count="238">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6" fillId="0" borderId="0" xfId="0" quotePrefix="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7" fillId="0" borderId="0" xfId="0" applyFont="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7" fillId="0" borderId="0" xfId="0" applyFont="1" applyFill="1" applyBorder="1">
      <alignment vertical="center"/>
    </xf>
    <xf numFmtId="0" fontId="2" fillId="0" borderId="0" xfId="0" applyFont="1" applyFill="1" applyAlignment="1" applyProtection="1">
      <alignment horizontal="center" vertical="center"/>
      <protection locked="0"/>
    </xf>
    <xf numFmtId="0" fontId="6" fillId="0" borderId="1" xfId="0" applyNumberFormat="1" applyFont="1" applyFill="1" applyBorder="1" applyAlignment="1" applyProtection="1">
      <alignment horizontal="center" vertical="center" shrinkToFit="1"/>
      <protection locked="0"/>
    </xf>
    <xf numFmtId="20" fontId="2" fillId="0" borderId="1" xfId="0" quotePrefix="1"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shrinkToFit="1"/>
      <protection locked="0"/>
    </xf>
    <xf numFmtId="0" fontId="8" fillId="0" borderId="0" xfId="0" applyFont="1" applyFill="1">
      <alignment vertical="center"/>
    </xf>
    <xf numFmtId="0" fontId="5" fillId="0" borderId="0" xfId="0" applyFont="1" applyFill="1" applyAlignment="1">
      <alignment horizontal="left" vertical="center"/>
    </xf>
    <xf numFmtId="56" fontId="6" fillId="0" borderId="0" xfId="0" quotePrefix="1" applyNumberFormat="1" applyFont="1" applyFill="1" applyBorder="1" applyAlignment="1" applyProtection="1">
      <alignment horizontal="center" vertical="center" shrinkToFit="1"/>
      <protection locked="0"/>
    </xf>
    <xf numFmtId="56" fontId="6" fillId="0" borderId="4" xfId="0" quotePrefix="1" applyNumberFormat="1" applyFont="1" applyFill="1" applyBorder="1" applyAlignment="1" applyProtection="1">
      <alignment horizontal="center" vertical="center" shrinkToFit="1"/>
      <protection locked="0"/>
    </xf>
    <xf numFmtId="0" fontId="2" fillId="0" borderId="0" xfId="0" quotePrefix="1" applyFont="1" applyFill="1" applyBorder="1" applyAlignment="1" applyProtection="1">
      <alignment horizontal="center" vertical="center"/>
      <protection locked="0"/>
    </xf>
    <xf numFmtId="20" fontId="2" fillId="0" borderId="0" xfId="0" quotePrefix="1" applyNumberFormat="1" applyFont="1" applyFill="1" applyBorder="1" applyAlignment="1" applyProtection="1">
      <alignment horizontal="center" vertical="center"/>
      <protection locked="0"/>
    </xf>
    <xf numFmtId="56" fontId="2" fillId="0" borderId="0" xfId="0" quotePrefix="1" applyNumberFormat="1" applyFont="1" applyFill="1" applyBorder="1" applyAlignment="1" applyProtection="1">
      <alignment horizontal="center" vertical="center"/>
      <protection locked="0"/>
    </xf>
    <xf numFmtId="56" fontId="2" fillId="0" borderId="0" xfId="0" applyNumberFormat="1" applyFont="1" applyFill="1" applyBorder="1" applyAlignment="1" applyProtection="1">
      <alignment horizontal="center" vertical="center"/>
      <protection locked="0"/>
    </xf>
    <xf numFmtId="56" fontId="2" fillId="0" borderId="0" xfId="0" quotePrefix="1" applyNumberFormat="1" applyFont="1" applyFill="1" applyBorder="1" applyAlignment="1" applyProtection="1">
      <alignment horizontal="center" vertical="center"/>
      <protection locked="0"/>
    </xf>
    <xf numFmtId="56" fontId="2" fillId="0" borderId="5" xfId="0" quotePrefix="1" applyNumberFormat="1" applyFont="1" applyFill="1" applyBorder="1" applyAlignment="1" applyProtection="1">
      <alignment horizontal="center" vertical="center"/>
      <protection locked="0"/>
    </xf>
    <xf numFmtId="56" fontId="2" fillId="0" borderId="5" xfId="0" applyNumberFormat="1" applyFont="1" applyFill="1" applyBorder="1" applyAlignment="1" applyProtection="1">
      <alignment horizontal="center" vertical="center"/>
      <protection locked="0"/>
    </xf>
    <xf numFmtId="56" fontId="2" fillId="0" borderId="5" xfId="0" quotePrefix="1"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56" fontId="6" fillId="0" borderId="6" xfId="0" quotePrefix="1" applyNumberFormat="1" applyFont="1" applyFill="1" applyBorder="1" applyAlignment="1" applyProtection="1">
      <alignment horizontal="center" vertical="center" shrinkToFit="1"/>
      <protection locked="0"/>
    </xf>
    <xf numFmtId="56" fontId="2" fillId="0" borderId="4" xfId="0" quotePrefix="1" applyNumberFormat="1" applyFont="1" applyFill="1" applyBorder="1" applyAlignment="1" applyProtection="1">
      <alignment horizontal="center" vertical="center"/>
      <protection locked="0"/>
    </xf>
    <xf numFmtId="176" fontId="2" fillId="0" borderId="0" xfId="0" quotePrefix="1" applyNumberFormat="1" applyFont="1" applyFill="1" applyBorder="1" applyAlignment="1" applyProtection="1">
      <alignment horizontal="center" vertical="center"/>
      <protection locked="0"/>
    </xf>
    <xf numFmtId="56" fontId="2" fillId="0" borderId="6" xfId="0" quotePrefix="1"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177" fontId="2" fillId="0" borderId="0" xfId="0" quotePrefix="1"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58" fontId="8" fillId="0" borderId="0" xfId="0" applyNumberFormat="1" applyFont="1" applyFill="1">
      <alignment vertical="center"/>
    </xf>
    <xf numFmtId="0" fontId="8" fillId="0" borderId="0" xfId="0" applyFont="1" applyFill="1" applyAlignment="1">
      <alignment vertical="center"/>
    </xf>
    <xf numFmtId="0" fontId="5" fillId="0" borderId="0" xfId="0" applyFont="1" applyFill="1" applyBorder="1">
      <alignment vertical="center"/>
    </xf>
    <xf numFmtId="0" fontId="6" fillId="0" borderId="1" xfId="0" quotePrefix="1" applyNumberFormat="1" applyFont="1" applyFill="1" applyBorder="1" applyAlignment="1" applyProtection="1">
      <alignment horizontal="center" vertical="center" shrinkToFit="1"/>
      <protection locked="0"/>
    </xf>
    <xf numFmtId="20" fontId="2" fillId="0" borderId="3" xfId="0" quotePrefix="1" applyNumberFormat="1" applyFont="1" applyFill="1" applyBorder="1" applyAlignment="1" applyProtection="1">
      <alignment horizontal="center" vertical="center"/>
      <protection locked="0"/>
    </xf>
    <xf numFmtId="0" fontId="6" fillId="0" borderId="3" xfId="0" quotePrefix="1" applyNumberFormat="1" applyFont="1" applyFill="1" applyBorder="1" applyAlignment="1" applyProtection="1">
      <alignment horizontal="center" vertical="center" shrinkToFit="1"/>
      <protection locked="0"/>
    </xf>
    <xf numFmtId="20" fontId="2" fillId="0" borderId="0" xfId="0" quotePrefix="1"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8" xfId="0" applyFont="1" applyFill="1" applyBorder="1" applyAlignment="1" applyProtection="1">
      <alignment horizontal="center" vertical="center"/>
      <protection locked="0"/>
    </xf>
    <xf numFmtId="20" fontId="2" fillId="0" borderId="5" xfId="0" quotePrefix="1"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176" fontId="2" fillId="0" borderId="0" xfId="0" applyNumberFormat="1" applyFont="1" applyFill="1" applyAlignment="1">
      <alignment horizontal="center" vertical="center"/>
    </xf>
    <xf numFmtId="20" fontId="2" fillId="0" borderId="6" xfId="0" quotePrefix="1"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56" fontId="2" fillId="0" borderId="6" xfId="0" quotePrefix="1" applyNumberFormat="1" applyFont="1" applyFill="1" applyBorder="1" applyAlignment="1" applyProtection="1">
      <alignment horizontal="center" vertical="center"/>
      <protection locked="0"/>
    </xf>
    <xf numFmtId="56" fontId="2" fillId="0" borderId="4" xfId="0" quotePrefix="1" applyNumberFormat="1" applyFont="1" applyFill="1" applyBorder="1" applyAlignment="1" applyProtection="1">
      <alignment horizontal="center" vertical="center"/>
      <protection locked="0"/>
    </xf>
    <xf numFmtId="0" fontId="9" fillId="0" borderId="0" xfId="0" applyFont="1" applyFill="1">
      <alignment vertical="center"/>
    </xf>
    <xf numFmtId="0" fontId="10" fillId="0" borderId="0" xfId="0" applyFont="1" applyFill="1">
      <alignment vertical="center"/>
    </xf>
    <xf numFmtId="176" fontId="2" fillId="0" borderId="0" xfId="0" applyNumberFormat="1" applyFont="1" applyFill="1" applyBorder="1" applyAlignment="1">
      <alignment horizontal="center" vertical="center"/>
    </xf>
    <xf numFmtId="20" fontId="2" fillId="0" borderId="4" xfId="0" quotePrefix="1" applyNumberFormat="1" applyFont="1" applyFill="1" applyBorder="1" applyAlignment="1" applyProtection="1">
      <alignment horizontal="center" vertical="center"/>
      <protection locked="0"/>
    </xf>
    <xf numFmtId="0" fontId="2" fillId="0" borderId="6" xfId="0" quotePrefix="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6" fillId="0" borderId="10"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56" fontId="2" fillId="0" borderId="6" xfId="0" applyNumberFormat="1" applyFont="1" applyFill="1" applyBorder="1" applyAlignment="1" applyProtection="1">
      <alignment horizontal="center" vertical="center"/>
      <protection locked="0"/>
    </xf>
    <xf numFmtId="56" fontId="2" fillId="0" borderId="13" xfId="0" quotePrefix="1"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shrinkToFit="1"/>
      <protection locked="0"/>
    </xf>
    <xf numFmtId="56" fontId="2" fillId="0" borderId="14" xfId="0" quotePrefix="1" applyNumberFormat="1" applyFont="1" applyFill="1" applyBorder="1" applyAlignment="1" applyProtection="1">
      <alignment horizontal="center" vertical="center"/>
      <protection locked="0"/>
    </xf>
    <xf numFmtId="56" fontId="2" fillId="0" borderId="15"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5" fillId="0" borderId="0" xfId="0" applyFont="1" applyFill="1" applyAlignment="1">
      <alignment horizontal="center" vertical="center"/>
    </xf>
    <xf numFmtId="0" fontId="2" fillId="0" borderId="15" xfId="0" applyFont="1" applyFill="1" applyBorder="1" applyAlignment="1" applyProtection="1">
      <alignment horizontal="center" vertical="center"/>
      <protection locked="0"/>
    </xf>
    <xf numFmtId="0" fontId="8" fillId="0" borderId="0" xfId="0" applyFont="1">
      <alignment vertical="center"/>
    </xf>
    <xf numFmtId="20" fontId="2" fillId="0" borderId="13" xfId="0" quotePrefix="1" applyNumberFormat="1" applyFont="1" applyFill="1" applyBorder="1" applyAlignment="1" applyProtection="1">
      <alignment horizontal="center" vertical="center"/>
      <protection locked="0"/>
    </xf>
    <xf numFmtId="20" fontId="2" fillId="0" borderId="16" xfId="0" quotePrefix="1" applyNumberFormat="1" applyFont="1" applyFill="1" applyBorder="1" applyAlignment="1" applyProtection="1">
      <alignment horizontal="center" vertical="center"/>
      <protection locked="0"/>
    </xf>
    <xf numFmtId="20" fontId="2" fillId="0" borderId="15" xfId="0" quotePrefix="1"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20" fontId="2" fillId="0" borderId="10" xfId="0" quotePrefix="1"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shrinkToFit="1"/>
      <protection locked="0"/>
    </xf>
    <xf numFmtId="0" fontId="2" fillId="0" borderId="0" xfId="0" quotePrefix="1" applyNumberFormat="1" applyFont="1" applyFill="1" applyBorder="1" applyAlignment="1" applyProtection="1">
      <alignment horizontal="center" vertical="center" shrinkToFit="1"/>
      <protection locked="0"/>
    </xf>
    <xf numFmtId="56" fontId="2" fillId="0" borderId="14" xfId="0" quotePrefix="1" applyNumberFormat="1" applyFont="1" applyFill="1" applyBorder="1" applyAlignment="1" applyProtection="1">
      <alignment horizontal="center" vertical="center"/>
      <protection locked="0"/>
    </xf>
    <xf numFmtId="178" fontId="2" fillId="0" borderId="0" xfId="0" quotePrefix="1" applyNumberFormat="1" applyFont="1" applyFill="1" applyBorder="1" applyAlignment="1" applyProtection="1">
      <alignment horizontal="center" vertical="center" shrinkToFit="1"/>
      <protection locked="0"/>
    </xf>
    <xf numFmtId="56" fontId="11" fillId="0" borderId="0" xfId="0" quotePrefix="1"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56" fontId="11" fillId="0" borderId="15" xfId="0" quotePrefix="1" applyNumberFormat="1" applyFont="1" applyFill="1" applyBorder="1" applyAlignment="1" applyProtection="1">
      <alignment horizontal="center" vertical="center"/>
      <protection locked="0"/>
    </xf>
    <xf numFmtId="56" fontId="2" fillId="0" borderId="15" xfId="0" quotePrefix="1" applyNumberFormat="1" applyFont="1" applyFill="1" applyBorder="1" applyAlignment="1" applyProtection="1">
      <alignment horizontal="center" vertical="center"/>
      <protection locked="0"/>
    </xf>
    <xf numFmtId="0" fontId="2" fillId="0" borderId="4" xfId="0" quotePrefix="1" applyNumberFormat="1" applyFont="1" applyFill="1" applyBorder="1" applyAlignment="1" applyProtection="1">
      <alignment horizontal="center" vertical="center" shrinkToFit="1"/>
      <protection locked="0"/>
    </xf>
    <xf numFmtId="56" fontId="11" fillId="0" borderId="6" xfId="0" quotePrefix="1" applyNumberFormat="1" applyFont="1" applyFill="1" applyBorder="1" applyAlignment="1" applyProtection="1">
      <alignment horizontal="center" vertical="center"/>
      <protection locked="0"/>
    </xf>
    <xf numFmtId="176" fontId="2" fillId="0" borderId="6" xfId="0" quotePrefix="1" applyNumberFormat="1" applyFont="1" applyFill="1" applyBorder="1" applyAlignment="1" applyProtection="1">
      <alignment horizontal="center" vertical="center"/>
      <protection locked="0"/>
    </xf>
    <xf numFmtId="176" fontId="2" fillId="0" borderId="13" xfId="0" quotePrefix="1" applyNumberFormat="1" applyFont="1" applyFill="1" applyBorder="1" applyAlignment="1" applyProtection="1">
      <alignment horizontal="center" vertical="center"/>
      <protection locked="0"/>
    </xf>
    <xf numFmtId="176" fontId="2" fillId="0" borderId="15" xfId="0" quotePrefix="1" applyNumberFormat="1" applyFont="1" applyFill="1" applyBorder="1" applyAlignment="1" applyProtection="1">
      <alignment horizontal="center" vertical="center"/>
      <protection locked="0"/>
    </xf>
    <xf numFmtId="20" fontId="2" fillId="0" borderId="6" xfId="0" applyNumberFormat="1" applyFont="1" applyFill="1" applyBorder="1" applyAlignment="1" applyProtection="1">
      <alignment horizontal="center" vertical="center"/>
      <protection locked="0"/>
    </xf>
    <xf numFmtId="20" fontId="2" fillId="0" borderId="0" xfId="0" applyNumberFormat="1" applyFont="1" applyFill="1" applyBorder="1" applyAlignment="1" applyProtection="1">
      <alignment horizontal="center" vertical="center"/>
      <protection locked="0"/>
    </xf>
    <xf numFmtId="177" fontId="2" fillId="0" borderId="6" xfId="0" quotePrefix="1" applyNumberFormat="1" applyFont="1" applyFill="1" applyBorder="1" applyAlignment="1" applyProtection="1">
      <alignment horizontal="center" vertical="center"/>
      <protection locked="0"/>
    </xf>
    <xf numFmtId="177" fontId="2" fillId="0" borderId="13" xfId="0" quotePrefix="1" applyNumberFormat="1" applyFont="1" applyFill="1" applyBorder="1" applyAlignment="1" applyProtection="1">
      <alignment horizontal="center" vertical="center"/>
      <protection locked="0"/>
    </xf>
    <xf numFmtId="0" fontId="2" fillId="0" borderId="15" xfId="0" quotePrefix="1" applyFont="1" applyFill="1" applyBorder="1" applyAlignment="1" applyProtection="1">
      <alignment horizontal="center" vertical="center"/>
      <protection locked="0"/>
    </xf>
    <xf numFmtId="177" fontId="2" fillId="0" borderId="15" xfId="0" quotePrefix="1" applyNumberFormat="1" applyFont="1" applyFill="1" applyBorder="1" applyAlignment="1" applyProtection="1">
      <alignment horizontal="center" vertical="center"/>
      <protection locked="0"/>
    </xf>
    <xf numFmtId="20" fontId="2" fillId="0" borderId="4"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0" fillId="0" borderId="0" xfId="0" applyFill="1" applyAlignment="1">
      <alignment horizontal="center" vertical="distributed" textRotation="255"/>
    </xf>
    <xf numFmtId="0" fontId="5" fillId="0" borderId="19" xfId="0" applyFont="1" applyFill="1" applyBorder="1" applyAlignment="1" applyProtection="1">
      <alignment horizontal="center" vertical="distributed" textRotation="255" justifyLastLine="1"/>
      <protection locked="0"/>
    </xf>
    <xf numFmtId="0" fontId="5" fillId="0" borderId="14" xfId="0" applyFont="1" applyFill="1" applyBorder="1" applyAlignment="1" applyProtection="1">
      <alignment horizontal="center" vertical="distributed" textRotation="255" justifyLastLine="1"/>
      <protection locked="0"/>
    </xf>
    <xf numFmtId="0" fontId="12" fillId="0" borderId="16" xfId="0" applyFont="1" applyFill="1" applyBorder="1" applyAlignment="1" applyProtection="1">
      <alignment horizontal="center" vertical="distributed" textRotation="255"/>
      <protection locked="0"/>
    </xf>
    <xf numFmtId="0" fontId="2" fillId="0" borderId="0" xfId="0" applyFont="1" applyFill="1" applyAlignment="1" applyProtection="1">
      <alignment horizontal="center" vertical="distributed" textRotation="255"/>
      <protection locked="0"/>
    </xf>
    <xf numFmtId="0" fontId="12" fillId="0" borderId="0" xfId="0" applyFont="1" applyFill="1" applyBorder="1" applyAlignment="1" applyProtection="1">
      <alignment horizontal="center" vertical="distributed" textRotation="255"/>
      <protection locked="0"/>
    </xf>
    <xf numFmtId="0" fontId="12" fillId="0" borderId="0" xfId="0" applyFont="1" applyFill="1" applyAlignment="1" applyProtection="1">
      <alignment horizontal="center" vertical="distributed" textRotation="255"/>
      <protection locked="0"/>
    </xf>
    <xf numFmtId="0" fontId="13" fillId="0" borderId="0" xfId="0" applyFont="1" applyFill="1" applyBorder="1" applyAlignment="1" applyProtection="1">
      <alignment horizontal="center" vertical="distributed" textRotation="255"/>
      <protection locked="0"/>
    </xf>
    <xf numFmtId="0" fontId="5" fillId="0" borderId="16" xfId="0" applyFont="1" applyFill="1" applyBorder="1" applyAlignment="1" applyProtection="1">
      <alignment horizontal="center" vertical="distributed" textRotation="255" justifyLastLine="1"/>
      <protection locked="0"/>
    </xf>
    <xf numFmtId="0" fontId="5" fillId="0" borderId="13" xfId="0" applyFont="1" applyFill="1" applyBorder="1" applyAlignment="1" applyProtection="1">
      <alignment horizontal="center" vertical="distributed" textRotation="255" justifyLastLine="1"/>
      <protection locked="0"/>
    </xf>
    <xf numFmtId="0" fontId="5" fillId="0" borderId="20" xfId="0" applyFont="1" applyFill="1" applyBorder="1" applyAlignment="1" applyProtection="1">
      <alignment horizontal="center" vertical="distributed" textRotation="255" justifyLastLine="1"/>
      <protection locked="0"/>
    </xf>
    <xf numFmtId="0" fontId="5" fillId="0" borderId="18" xfId="0" applyFont="1" applyFill="1" applyBorder="1" applyAlignment="1" applyProtection="1">
      <alignment horizontal="center" vertical="distributed" textRotation="255" justifyLastLine="1"/>
      <protection locked="0"/>
    </xf>
    <xf numFmtId="0" fontId="2"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xf numFmtId="0" fontId="6" fillId="0" borderId="3" xfId="0" applyFont="1" applyFill="1" applyBorder="1" applyAlignment="1" applyProtection="1">
      <alignment horizontal="center" vertical="center" shrinkToFit="1"/>
      <protection locked="0"/>
    </xf>
    <xf numFmtId="20" fontId="2" fillId="0" borderId="7" xfId="0" quotePrefix="1"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shrinkToFit="1"/>
    </xf>
    <xf numFmtId="0" fontId="0" fillId="0" borderId="0" xfId="0" applyFill="1" applyBorder="1" applyAlignment="1">
      <alignment vertical="center"/>
    </xf>
    <xf numFmtId="20" fontId="2" fillId="0" borderId="0" xfId="0" quotePrefix="1" applyNumberFormat="1" applyFont="1" applyFill="1" applyBorder="1" applyAlignment="1" applyProtection="1">
      <alignment vertical="center"/>
      <protection locked="0"/>
    </xf>
    <xf numFmtId="20" fontId="2" fillId="0" borderId="21" xfId="0" quotePrefix="1" applyNumberFormat="1" applyFont="1" applyFill="1" applyBorder="1" applyAlignment="1" applyProtection="1">
      <alignment horizontal="center" vertical="center"/>
      <protection locked="0"/>
    </xf>
    <xf numFmtId="56" fontId="2" fillId="0" borderId="5" xfId="0" quotePrefix="1" applyNumberFormat="1" applyFont="1" applyFill="1" applyBorder="1" applyAlignment="1" applyProtection="1">
      <alignment vertical="center"/>
      <protection locked="0"/>
    </xf>
    <xf numFmtId="56" fontId="2" fillId="0" borderId="0" xfId="0" quotePrefix="1" applyNumberFormat="1" applyFont="1" applyFill="1" applyBorder="1" applyAlignment="1" applyProtection="1">
      <alignment vertical="center"/>
      <protection locked="0"/>
    </xf>
    <xf numFmtId="0" fontId="6" fillId="0" borderId="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2" fillId="0" borderId="0" xfId="0" applyFont="1" applyFill="1" applyBorder="1" applyAlignment="1" applyProtection="1">
      <alignment vertical="center" textRotation="255"/>
      <protection locked="0"/>
    </xf>
    <xf numFmtId="0" fontId="2" fillId="0" borderId="6" xfId="0" applyFont="1" applyFill="1" applyBorder="1" applyAlignment="1">
      <alignment horizontal="center" vertical="center"/>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4" fillId="0" borderId="0" xfId="0" applyFont="1" applyAlignment="1">
      <alignment horizontal="center" vertical="center"/>
    </xf>
    <xf numFmtId="0" fontId="6" fillId="0" borderId="12" xfId="0" applyNumberFormat="1" applyFont="1" applyFill="1" applyBorder="1" applyAlignment="1" applyProtection="1">
      <alignment horizontal="center" vertical="center" shrinkToFit="1"/>
      <protection locked="0"/>
    </xf>
    <xf numFmtId="0" fontId="6" fillId="0" borderId="7" xfId="0" applyNumberFormat="1" applyFont="1" applyFill="1" applyBorder="1" applyAlignment="1" applyProtection="1">
      <alignment horizontal="center" vertical="center" shrinkToFit="1"/>
      <protection locked="0"/>
    </xf>
    <xf numFmtId="0" fontId="6" fillId="0" borderId="7"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20" fontId="2" fillId="0" borderId="0" xfId="0" applyNumberFormat="1" applyFont="1" applyFill="1" applyBorder="1" applyAlignment="1" applyProtection="1">
      <alignment horizontal="center" vertical="center"/>
      <protection locked="0"/>
    </xf>
    <xf numFmtId="0" fontId="8" fillId="0" borderId="0" xfId="0" applyFont="1" applyAlignment="1">
      <alignment horizontal="left" vertical="center"/>
    </xf>
    <xf numFmtId="0" fontId="2" fillId="0" borderId="13" xfId="0" applyFont="1" applyFill="1" applyBorder="1" applyAlignment="1">
      <alignment vertical="center"/>
    </xf>
    <xf numFmtId="56" fontId="2" fillId="0" borderId="19" xfId="0" quotePrefix="1" applyNumberFormat="1" applyFont="1" applyFill="1" applyBorder="1" applyAlignment="1" applyProtection="1">
      <alignment horizontal="center" vertical="center"/>
      <protection locked="0"/>
    </xf>
    <xf numFmtId="56" fontId="2" fillId="0" borderId="1" xfId="0" quotePrefix="1" applyNumberFormat="1" applyFont="1" applyFill="1" applyBorder="1" applyAlignment="1" applyProtection="1">
      <alignment horizontal="center" vertical="center"/>
      <protection locked="0"/>
    </xf>
    <xf numFmtId="56" fontId="2" fillId="0" borderId="2" xfId="0" quotePrefix="1" applyNumberFormat="1" applyFont="1" applyFill="1" applyBorder="1" applyAlignment="1" applyProtection="1">
      <alignment horizontal="center" vertical="center"/>
      <protection locked="0"/>
    </xf>
    <xf numFmtId="56" fontId="2" fillId="0" borderId="3" xfId="0" quotePrefix="1"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6" fillId="0" borderId="0" xfId="0" applyFont="1" applyFill="1" applyAlignment="1">
      <alignment horizontal="center" vertical="center"/>
    </xf>
    <xf numFmtId="176" fontId="2" fillId="0" borderId="16" xfId="0" applyNumberFormat="1" applyFont="1" applyFill="1" applyBorder="1" applyAlignment="1">
      <alignment horizontal="center" vertical="center"/>
    </xf>
    <xf numFmtId="56" fontId="6" fillId="0" borderId="6" xfId="0" quotePrefix="1" applyNumberFormat="1" applyFont="1" applyFill="1" applyBorder="1" applyAlignment="1" applyProtection="1">
      <alignment horizontal="center" vertical="center"/>
      <protection locked="0"/>
    </xf>
    <xf numFmtId="56" fontId="6" fillId="0" borderId="0" xfId="0" quotePrefix="1"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176" fontId="2" fillId="0" borderId="0" xfId="0" applyNumberFormat="1" applyFont="1" applyFill="1" applyBorder="1" applyAlignment="1">
      <alignment vertical="center"/>
    </xf>
    <xf numFmtId="0" fontId="5" fillId="0" borderId="0" xfId="0" applyFont="1">
      <alignment vertical="center"/>
    </xf>
    <xf numFmtId="20" fontId="2" fillId="0" borderId="16" xfId="0" quotePrefix="1" applyNumberFormat="1"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distributed" textRotation="255" justifyLastLine="1"/>
      <protection locked="0"/>
    </xf>
    <xf numFmtId="0" fontId="2" fillId="0" borderId="0" xfId="0" applyFont="1" applyFill="1" applyBorder="1" applyAlignment="1" applyProtection="1">
      <alignment horizontal="center" vertical="distributed" textRotation="255"/>
      <protection locked="0"/>
    </xf>
    <xf numFmtId="20" fontId="2" fillId="0" borderId="0" xfId="0" applyNumberFormat="1" applyFont="1" applyFill="1" applyBorder="1" applyAlignment="1" applyProtection="1">
      <alignment vertical="center"/>
      <protection locked="0"/>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pplyProtection="1">
      <alignment vertical="center" textRotation="255"/>
      <protection locked="0"/>
    </xf>
    <xf numFmtId="0" fontId="5" fillId="0" borderId="25" xfId="0" applyFont="1" applyFill="1" applyBorder="1" applyAlignment="1" applyProtection="1">
      <alignment horizontal="center" vertical="center"/>
      <protection locked="0"/>
    </xf>
    <xf numFmtId="0" fontId="17" fillId="0" borderId="0" xfId="0" applyFont="1">
      <alignment vertical="center"/>
    </xf>
    <xf numFmtId="0" fontId="18" fillId="0" borderId="0" xfId="0" applyFont="1">
      <alignment vertical="center"/>
    </xf>
    <xf numFmtId="0" fontId="12" fillId="0" borderId="0" xfId="0" applyFont="1" applyFill="1" applyBorder="1" applyAlignment="1" applyProtection="1">
      <alignment horizontal="center" vertical="distributed" textRotation="255" justifyLastLine="1"/>
      <protection locked="0"/>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 fillId="0" borderId="0" xfId="0" applyFont="1" applyFill="1" applyAlignment="1">
      <alignment horizontal="center" vertical="center"/>
    </xf>
    <xf numFmtId="0" fontId="20" fillId="0" borderId="0" xfId="0" applyFont="1" applyFill="1">
      <alignment vertical="center"/>
    </xf>
    <xf numFmtId="0" fontId="20" fillId="0" borderId="0" xfId="0" applyFont="1" applyFill="1" applyAlignment="1">
      <alignment vertical="center"/>
    </xf>
    <xf numFmtId="0" fontId="20" fillId="0" borderId="25" xfId="0" applyFont="1" applyFill="1" applyBorder="1" applyAlignment="1">
      <alignment horizontal="center" vertical="center"/>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21" fillId="0" borderId="16" xfId="0" applyFont="1" applyFill="1" applyBorder="1" applyAlignment="1">
      <alignment horizontal="center" vertical="center"/>
    </xf>
    <xf numFmtId="0" fontId="21" fillId="0" borderId="0" xfId="0" applyFont="1" applyFill="1" applyAlignment="1">
      <alignment horizontal="center" vertical="center"/>
    </xf>
    <xf numFmtId="0" fontId="8" fillId="0" borderId="25" xfId="0" applyFont="1" applyFill="1" applyBorder="1" applyAlignment="1">
      <alignment horizontal="center" vertical="center" shrinkToFit="1"/>
    </xf>
    <xf numFmtId="0" fontId="8" fillId="0" borderId="25" xfId="0" applyFont="1" applyFill="1" applyBorder="1" applyAlignment="1">
      <alignment horizontal="center" vertical="center"/>
    </xf>
    <xf numFmtId="177" fontId="8" fillId="0" borderId="25" xfId="0" quotePrefix="1" applyNumberFormat="1" applyFont="1" applyFill="1" applyBorder="1" applyAlignment="1">
      <alignment horizontal="center" vertical="center"/>
    </xf>
    <xf numFmtId="0" fontId="8" fillId="0" borderId="25" xfId="0" applyFont="1" applyFill="1" applyBorder="1" applyAlignment="1" applyProtection="1">
      <alignment horizontal="center" vertical="center" shrinkToFit="1"/>
      <protection locked="0"/>
    </xf>
    <xf numFmtId="0" fontId="2" fillId="0" borderId="25" xfId="0" applyFont="1" applyFill="1" applyBorder="1" applyAlignment="1" applyProtection="1">
      <alignment vertical="center" shrinkToFit="1"/>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56" fontId="8" fillId="0" borderId="25" xfId="0" applyNumberFormat="1" applyFont="1" applyFill="1" applyBorder="1" applyAlignment="1" applyProtection="1">
      <alignment horizontal="center" vertical="center" shrinkToFit="1"/>
      <protection locked="0"/>
    </xf>
    <xf numFmtId="0" fontId="22" fillId="0" borderId="25" xfId="0" applyFont="1" applyFill="1" applyBorder="1" applyAlignment="1">
      <alignment horizontal="center" vertical="center"/>
    </xf>
    <xf numFmtId="0" fontId="22" fillId="0" borderId="25" xfId="0" applyFont="1" applyFill="1" applyBorder="1" applyAlignment="1">
      <alignment horizontal="center" vertical="center" shrinkToFit="1"/>
    </xf>
    <xf numFmtId="177" fontId="22" fillId="0" borderId="25" xfId="0" quotePrefix="1" applyNumberFormat="1" applyFont="1" applyFill="1" applyBorder="1" applyAlignment="1">
      <alignment horizontal="center" vertical="center"/>
    </xf>
    <xf numFmtId="56" fontId="22" fillId="0" borderId="25" xfId="0" applyNumberFormat="1"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22" fillId="0" borderId="25" xfId="0"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shrinkToFit="1"/>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20" fontId="8" fillId="0" borderId="22" xfId="0" quotePrefix="1" applyNumberFormat="1" applyFont="1" applyFill="1" applyBorder="1" applyAlignment="1">
      <alignment horizontal="center" vertical="center"/>
    </xf>
    <xf numFmtId="20" fontId="8" fillId="0" borderId="23" xfId="0" quotePrefix="1" applyNumberFormat="1" applyFont="1" applyFill="1" applyBorder="1" applyAlignment="1">
      <alignment horizontal="center" vertical="center"/>
    </xf>
    <xf numFmtId="20" fontId="8" fillId="0" borderId="24" xfId="0" quotePrefix="1" applyNumberFormat="1" applyFont="1" applyFill="1" applyBorder="1" applyAlignment="1">
      <alignment horizontal="center" vertical="center"/>
    </xf>
    <xf numFmtId="20" fontId="8" fillId="0" borderId="22" xfId="0" applyNumberFormat="1" applyFont="1" applyFill="1" applyBorder="1" applyAlignment="1" applyProtection="1">
      <alignment horizontal="center" vertical="center" shrinkToFit="1"/>
      <protection locked="0"/>
    </xf>
    <xf numFmtId="0" fontId="8" fillId="0" borderId="1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56" fontId="8" fillId="0" borderId="22" xfId="0" applyNumberFormat="1" applyFont="1" applyFill="1" applyBorder="1" applyAlignment="1" applyProtection="1">
      <alignment horizontal="center" vertical="center" shrinkToFit="1"/>
      <protection locked="0"/>
    </xf>
    <xf numFmtId="0" fontId="22" fillId="0" borderId="22"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20" fontId="22" fillId="0" borderId="22" xfId="0" quotePrefix="1" applyNumberFormat="1" applyFont="1" applyFill="1" applyBorder="1" applyAlignment="1">
      <alignment horizontal="center" vertical="center"/>
    </xf>
    <xf numFmtId="20" fontId="22" fillId="0" borderId="23" xfId="0" quotePrefix="1" applyNumberFormat="1" applyFont="1" applyFill="1" applyBorder="1" applyAlignment="1">
      <alignment horizontal="center" vertical="center"/>
    </xf>
    <xf numFmtId="20" fontId="22" fillId="0" borderId="24" xfId="0" quotePrefix="1" applyNumberFormat="1" applyFont="1" applyFill="1" applyBorder="1" applyAlignment="1">
      <alignment horizontal="center" vertical="center"/>
    </xf>
    <xf numFmtId="56" fontId="22" fillId="0" borderId="22" xfId="0" applyNumberFormat="1"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8" fillId="0" borderId="20"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8" xfId="0"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y\Downloads\2017_____________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tourok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追加・削除用】選手登録用紙"/>
      <sheetName val="大会実施要項"/>
      <sheetName val="駐車場当番表"/>
      <sheetName val="試合用ﾒﾝﾊﾞｰ表"/>
      <sheetName val="ハーフの試合時間計算"/>
      <sheetName val="11チームVer"/>
    </sheetNames>
    <sheetDataSet>
      <sheetData sheetId="0">
        <row r="2">
          <cell r="G2" t="str">
            <v>2017年</v>
          </cell>
        </row>
        <row r="3">
          <cell r="J3">
            <v>43121</v>
          </cell>
          <cell r="L3" t="str">
            <v>平成30年01月21日  (日)</v>
          </cell>
          <cell r="M3">
            <v>0.41666666666666669</v>
          </cell>
          <cell r="N3" t="str">
            <v>1回戦・2回戦</v>
          </cell>
          <cell r="O3" t="str">
            <v>灘浜G</v>
          </cell>
        </row>
        <row r="4">
          <cell r="J4">
            <v>43128</v>
          </cell>
          <cell r="L4" t="str">
            <v>平成30年01月28日  (日)</v>
          </cell>
          <cell r="M4">
            <v>0.41666666666666669</v>
          </cell>
          <cell r="N4" t="str">
            <v>準決勝、敗者1回戦</v>
          </cell>
          <cell r="O4" t="str">
            <v>灘浜G</v>
          </cell>
        </row>
        <row r="5">
          <cell r="G5" t="str">
            <v>第1試合</v>
          </cell>
          <cell r="J5">
            <v>43135</v>
          </cell>
          <cell r="L5" t="str">
            <v>平成30年02月04日  (日)</v>
          </cell>
          <cell r="M5">
            <v>0.41666666666666669</v>
          </cell>
          <cell r="N5" t="str">
            <v>決勝、3決、敗者順決戦</v>
          </cell>
          <cell r="O5" t="str">
            <v>灘浜G</v>
          </cell>
        </row>
        <row r="6">
          <cell r="G6" t="str">
            <v>第2試合</v>
          </cell>
          <cell r="L6" t="str">
            <v>Blank4</v>
          </cell>
        </row>
        <row r="7">
          <cell r="G7" t="str">
            <v>第3試合</v>
          </cell>
          <cell r="L7" t="str">
            <v>Blank5</v>
          </cell>
        </row>
        <row r="8">
          <cell r="G8" t="str">
            <v>第4試合</v>
          </cell>
          <cell r="L8" t="str">
            <v>平成　　年　　月　　日（日）</v>
          </cell>
        </row>
        <row r="9">
          <cell r="G9" t="str">
            <v>第5試合</v>
          </cell>
          <cell r="L9" t="str">
            <v>平成　　年　　月　　日（祝）</v>
          </cell>
        </row>
        <row r="10">
          <cell r="G10" t="str">
            <v>第6試合</v>
          </cell>
        </row>
        <row r="11">
          <cell r="G11" t="str">
            <v>第7試合</v>
          </cell>
        </row>
        <row r="12">
          <cell r="G12" t="str">
            <v>第8試合</v>
          </cell>
        </row>
        <row r="13">
          <cell r="G13" t="str">
            <v>第9試合</v>
          </cell>
          <cell r="M13" t="str">
            <v>明石</v>
          </cell>
          <cell r="N13" t="str">
            <v>明石ジュニアラグビークラブ</v>
          </cell>
        </row>
        <row r="14">
          <cell r="G14" t="str">
            <v>第10試合</v>
          </cell>
          <cell r="M14" t="str">
            <v>芦屋</v>
          </cell>
          <cell r="N14" t="str">
            <v>芦屋ラグビースクール</v>
          </cell>
        </row>
        <row r="15">
          <cell r="G15" t="str">
            <v>第　　試合</v>
          </cell>
          <cell r="M15" t="str">
            <v>尼崎</v>
          </cell>
          <cell r="N15" t="str">
            <v>尼崎ラグビースクール</v>
          </cell>
        </row>
        <row r="16">
          <cell r="M16" t="str">
            <v>伊丹</v>
          </cell>
          <cell r="N16" t="str">
            <v>伊丹ラグビースクール</v>
          </cell>
        </row>
        <row r="17">
          <cell r="M17" t="str">
            <v>川西市</v>
          </cell>
          <cell r="N17" t="str">
            <v>川西市ラグビースクール</v>
          </cell>
        </row>
        <row r="18">
          <cell r="M18" t="str">
            <v>北神戸</v>
          </cell>
          <cell r="N18" t="str">
            <v>北神戸ラグビースクール</v>
          </cell>
        </row>
        <row r="19">
          <cell r="M19" t="str">
            <v>甲子園</v>
          </cell>
          <cell r="N19" t="str">
            <v>甲子園チビッ子ラガーズクラブ</v>
          </cell>
        </row>
        <row r="20">
          <cell r="M20" t="str">
            <v>神戸</v>
          </cell>
          <cell r="N20" t="str">
            <v>神戸ジュニアラグビークラブ</v>
          </cell>
        </row>
        <row r="21">
          <cell r="M21" t="str">
            <v>三田</v>
          </cell>
          <cell r="N21" t="str">
            <v>三田ラグビークラブジュニア</v>
          </cell>
        </row>
        <row r="22">
          <cell r="M22" t="str">
            <v>宝塚</v>
          </cell>
          <cell r="N22" t="str">
            <v>宝塚ラグビースクール</v>
          </cell>
        </row>
        <row r="23">
          <cell r="M23" t="str">
            <v>西神戸</v>
          </cell>
          <cell r="N23" t="str">
            <v>西神戸ラグビースクール</v>
          </cell>
        </row>
        <row r="24">
          <cell r="M24" t="str">
            <v>西宮甲東</v>
          </cell>
          <cell r="N24" t="str">
            <v>西宮甲東ジュニアラグビークラブ</v>
          </cell>
        </row>
        <row r="25">
          <cell r="M25" t="str">
            <v>西宮</v>
          </cell>
          <cell r="N25" t="str">
            <v>西宮ラグビー少年団</v>
          </cell>
        </row>
        <row r="26">
          <cell r="M26" t="str">
            <v>姫路</v>
          </cell>
          <cell r="N26" t="str">
            <v>姫路ラグビースクール</v>
          </cell>
        </row>
        <row r="27">
          <cell r="M27" t="str">
            <v>兵庫県</v>
          </cell>
          <cell r="N27" t="str">
            <v>兵庫県ラグビースクール</v>
          </cell>
        </row>
        <row r="28">
          <cell r="M28" t="str">
            <v>合同①</v>
          </cell>
          <cell r="N28" t="str">
            <v>スクール合同①</v>
          </cell>
        </row>
        <row r="29">
          <cell r="M29" t="str">
            <v>合同②</v>
          </cell>
          <cell r="N29" t="str">
            <v>スクール合同②</v>
          </cell>
        </row>
        <row r="37">
          <cell r="M37" t="str">
            <v>明石JRC</v>
          </cell>
          <cell r="N37" t="str">
            <v>明石ジュニアラグビークラブ</v>
          </cell>
        </row>
        <row r="38">
          <cell r="M38" t="str">
            <v>芦屋RS</v>
          </cell>
          <cell r="N38" t="str">
            <v>芦屋ラグビースクール</v>
          </cell>
        </row>
        <row r="39">
          <cell r="M39" t="str">
            <v>尼崎RS</v>
          </cell>
          <cell r="N39" t="str">
            <v>尼崎ラグビースクール</v>
          </cell>
        </row>
        <row r="40">
          <cell r="M40" t="str">
            <v>伊丹RS</v>
          </cell>
          <cell r="N40" t="str">
            <v>伊丹ラグビースクール</v>
          </cell>
        </row>
        <row r="41">
          <cell r="M41" t="str">
            <v>川西市RS</v>
          </cell>
          <cell r="N41" t="str">
            <v>川西市ラグビースクール</v>
          </cell>
        </row>
        <row r="42">
          <cell r="M42" t="str">
            <v>三田RCJ</v>
          </cell>
          <cell r="N42" t="str">
            <v>三田ラグビークラブジュニア</v>
          </cell>
        </row>
        <row r="43">
          <cell r="M43" t="str">
            <v>宝塚RS</v>
          </cell>
          <cell r="N43" t="str">
            <v>宝塚ラグビースクール</v>
          </cell>
        </row>
        <row r="44">
          <cell r="M44" t="str">
            <v>西神戸RS</v>
          </cell>
          <cell r="N44" t="str">
            <v>西神戸ラグビースクール</v>
          </cell>
        </row>
        <row r="45">
          <cell r="M45" t="str">
            <v>兵庫県RS</v>
          </cell>
          <cell r="N45" t="str">
            <v>兵庫県ラグビースクール</v>
          </cell>
        </row>
        <row r="46">
          <cell r="M46" t="str">
            <v>合同１</v>
          </cell>
          <cell r="N46" t="str">
            <v>スクール合同１</v>
          </cell>
        </row>
        <row r="47">
          <cell r="M47" t="str">
            <v>合同２</v>
          </cell>
          <cell r="N47" t="str">
            <v>スクール合同２</v>
          </cell>
        </row>
      </sheetData>
      <sheetData sheetId="1"/>
      <sheetData sheetId="2"/>
      <sheetData sheetId="3"/>
      <sheetData sheetId="4"/>
      <sheetData sheetId="5"/>
      <sheetData sheetId="6">
        <row r="21">
          <cell r="B21" t="str">
            <v>明石JRC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駐車場案内担当表 (秋季大会_0907修正版)"/>
      <sheetName val="駐車場案内担当表 (秋季大会_印刷物配布済み)"/>
      <sheetName val="【共通】大会用登録用紙 (宝塚)"/>
      <sheetName val="【共通】大会用登録用紙(原本)"/>
      <sheetName val="試合用ﾒﾝﾊﾞｰ表(原本)"/>
      <sheetName val="試合用ﾒﾝﾊﾞｰ表(0906)"/>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CF249"/>
  <sheetViews>
    <sheetView tabSelected="1" zoomScale="70" zoomScaleNormal="70" workbookViewId="0">
      <selection activeCell="D34" sqref="C34:D34"/>
    </sheetView>
  </sheetViews>
  <sheetFormatPr defaultRowHeight="13.5"/>
  <cols>
    <col min="1" max="19" width="4.25" style="1" customWidth="1"/>
    <col min="20" max="21" width="8.25" style="1" customWidth="1"/>
    <col min="22" max="29" width="4.25" style="1" customWidth="1"/>
    <col min="30" max="30" width="5.5" style="1" customWidth="1"/>
    <col min="31" max="31" width="4.125" style="1" customWidth="1"/>
    <col min="32" max="84" width="2.625" style="1" customWidth="1"/>
    <col min="85" max="100" width="2.375" style="1" customWidth="1"/>
    <col min="101" max="16384" width="9" style="1"/>
  </cols>
  <sheetData>
    <row r="1" spans="3:84">
      <c r="AC1" s="2"/>
    </row>
    <row r="2" spans="3:84" ht="31.9" customHeight="1">
      <c r="D2" s="3" t="str">
        <f>[1]リスト!G2&amp;"度兵庫県中学生ラグビースクール新人戦"</f>
        <v>2017年度兵庫県中学生ラグビースクール新人戦</v>
      </c>
      <c r="E2" s="3"/>
      <c r="F2" s="3"/>
      <c r="G2" s="3"/>
      <c r="H2" s="3"/>
      <c r="I2" s="3"/>
      <c r="J2" s="3"/>
      <c r="K2" s="3"/>
      <c r="L2" s="3"/>
      <c r="M2" s="3"/>
      <c r="N2" s="3"/>
      <c r="O2" s="3"/>
      <c r="P2" s="3"/>
      <c r="Q2" s="3"/>
      <c r="R2" s="3"/>
      <c r="S2" s="3"/>
      <c r="T2" s="3"/>
      <c r="U2" s="3"/>
      <c r="V2" s="3"/>
      <c r="W2" s="3"/>
      <c r="X2" s="3"/>
      <c r="Y2" s="3"/>
      <c r="Z2" s="3"/>
      <c r="AA2" s="3"/>
      <c r="AB2" s="3"/>
      <c r="AC2" s="4"/>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3:84" ht="17.25" customHeight="1">
      <c r="AC3" s="2"/>
      <c r="AF3" s="5"/>
      <c r="AG3" s="5"/>
      <c r="AH3" s="5"/>
      <c r="AI3" s="5"/>
      <c r="AJ3" s="5"/>
      <c r="AK3" s="5"/>
      <c r="AL3" s="5"/>
      <c r="AM3" s="5"/>
      <c r="AN3" s="5"/>
      <c r="AO3" s="5"/>
      <c r="AP3" s="5"/>
      <c r="AQ3" s="5"/>
      <c r="AR3" s="5"/>
      <c r="AS3" s="5"/>
      <c r="AT3" s="5"/>
      <c r="AU3" s="5"/>
      <c r="AV3" s="5"/>
      <c r="AW3" s="5"/>
      <c r="AX3" s="5"/>
      <c r="AY3" s="5"/>
      <c r="AZ3" s="6" t="str">
        <f>IF(AR4="","1位",(IF(AR4&gt;BP4,AO5,BR5)))</f>
        <v>明石JRC</v>
      </c>
      <c r="BA3" s="6"/>
      <c r="BB3" s="6"/>
      <c r="BC3" s="6"/>
      <c r="BD3" s="6"/>
      <c r="BE3" s="6"/>
      <c r="BF3" s="6"/>
      <c r="BG3" s="6"/>
      <c r="BH3" s="6"/>
      <c r="BI3" s="6"/>
      <c r="BJ3" s="7"/>
      <c r="BK3" s="5"/>
      <c r="BL3" s="5"/>
      <c r="BM3" s="5"/>
      <c r="BN3" s="5"/>
      <c r="BO3" s="5"/>
      <c r="BP3" s="5"/>
      <c r="BQ3" s="5"/>
      <c r="BR3" s="5"/>
      <c r="BS3" s="5"/>
      <c r="BT3" s="5"/>
      <c r="BU3" s="5"/>
      <c r="BV3" s="5"/>
      <c r="BW3" s="5"/>
      <c r="BX3" s="5"/>
      <c r="BY3" s="5"/>
      <c r="BZ3" s="5"/>
      <c r="CA3" s="5"/>
      <c r="CB3" s="5"/>
    </row>
    <row r="4" spans="3:84" ht="17.25" customHeight="1" thickBot="1">
      <c r="C4" s="8"/>
      <c r="D4" s="9" t="s">
        <v>0</v>
      </c>
      <c r="E4" s="9"/>
      <c r="F4" s="8"/>
      <c r="G4" s="10"/>
      <c r="H4" s="10"/>
      <c r="I4" s="10"/>
      <c r="J4" s="10"/>
      <c r="K4" s="10"/>
      <c r="L4" s="10"/>
      <c r="M4" s="10"/>
      <c r="N4" s="10"/>
      <c r="O4" s="10"/>
      <c r="P4" s="10"/>
      <c r="Q4" s="10"/>
      <c r="R4" s="10"/>
      <c r="S4" s="10"/>
      <c r="T4" s="10"/>
      <c r="U4" s="10"/>
      <c r="V4" s="10"/>
      <c r="W4" s="10"/>
      <c r="X4" s="10"/>
      <c r="Y4" s="10"/>
      <c r="Z4" s="9"/>
      <c r="AA4" s="9"/>
      <c r="AB4" s="9"/>
      <c r="AC4" s="11"/>
      <c r="AF4" s="5"/>
      <c r="AG4" s="7"/>
      <c r="AH4" s="7"/>
      <c r="AI4" s="7"/>
      <c r="AJ4" s="7"/>
      <c r="AK4" s="7"/>
      <c r="AL4" s="7"/>
      <c r="AM4" s="7"/>
      <c r="AN4" s="7"/>
      <c r="AO4" s="12"/>
      <c r="AP4" s="12"/>
      <c r="AQ4" s="12"/>
      <c r="AR4" s="13">
        <v>17</v>
      </c>
      <c r="AS4" s="13"/>
      <c r="AT4" s="14"/>
      <c r="AU4" s="14"/>
      <c r="AV4" s="14"/>
      <c r="AW4" s="14"/>
      <c r="AX4" s="14"/>
      <c r="AY4" s="14"/>
      <c r="AZ4" s="14"/>
      <c r="BA4" s="15"/>
      <c r="BB4" s="15"/>
      <c r="BC4" s="15"/>
      <c r="BD4" s="16"/>
      <c r="BE4" s="17"/>
      <c r="BF4" s="17"/>
      <c r="BG4" s="17"/>
      <c r="BH4" s="17"/>
      <c r="BI4" s="17"/>
      <c r="BJ4" s="17"/>
      <c r="BK4" s="7"/>
      <c r="BL4" s="7"/>
      <c r="BM4" s="7"/>
      <c r="BN4" s="7"/>
      <c r="BO4" s="7"/>
      <c r="BP4" s="18">
        <v>0</v>
      </c>
      <c r="BQ4" s="18"/>
      <c r="BR4" s="7"/>
      <c r="BS4" s="7"/>
      <c r="BT4" s="7"/>
      <c r="BU4" s="7"/>
      <c r="BV4" s="7"/>
      <c r="BW4" s="7"/>
      <c r="BX4" s="7"/>
      <c r="BY4" s="7"/>
      <c r="BZ4" s="7"/>
      <c r="CA4" s="12"/>
      <c r="CB4" s="12"/>
    </row>
    <row r="5" spans="3:84" ht="17.25" customHeight="1" thickTop="1">
      <c r="C5" s="8"/>
      <c r="E5" s="19" t="str">
        <f>[1]リスト!L3&amp;"、"&amp;[1]リスト!L4&amp;"、"&amp;[1]リスト!L5</f>
        <v>平成30年01月21日  (日)、平成30年01月28日  (日)、平成30年02月04日  (日)</v>
      </c>
      <c r="F5" s="8"/>
      <c r="G5" s="20"/>
      <c r="H5" s="20"/>
      <c r="I5" s="20"/>
      <c r="J5" s="20"/>
      <c r="K5" s="20"/>
      <c r="L5" s="20"/>
      <c r="M5" s="20"/>
      <c r="N5" s="20"/>
      <c r="O5" s="20"/>
      <c r="P5" s="20"/>
      <c r="Q5" s="20"/>
      <c r="R5" s="20"/>
      <c r="S5" s="20"/>
      <c r="T5" s="20"/>
      <c r="U5" s="20"/>
      <c r="V5" s="20"/>
      <c r="W5" s="20"/>
      <c r="X5" s="20"/>
      <c r="Y5" s="20"/>
      <c r="Z5" s="9"/>
      <c r="AA5" s="9"/>
      <c r="AB5" s="9"/>
      <c r="AC5" s="11"/>
      <c r="AF5" s="5"/>
      <c r="AG5" s="7"/>
      <c r="AH5" s="7"/>
      <c r="AI5" s="7"/>
      <c r="AJ5" s="7"/>
      <c r="AK5" s="7"/>
      <c r="AL5" s="7"/>
      <c r="AM5" s="7"/>
      <c r="AN5" s="7"/>
      <c r="AO5" s="21" t="str">
        <f>IF(AK8="","四勝者",(IF(AK8&gt;AW8,AH9,AY9)))</f>
        <v>明石JRC</v>
      </c>
      <c r="AP5" s="21"/>
      <c r="AQ5" s="22"/>
      <c r="AR5" s="7"/>
      <c r="AS5" s="7"/>
      <c r="AT5" s="7"/>
      <c r="AU5" s="7"/>
      <c r="AV5" s="7"/>
      <c r="AW5" s="7"/>
      <c r="AX5" s="23"/>
      <c r="AY5" s="24"/>
      <c r="AZ5" s="24"/>
      <c r="BA5" s="25"/>
      <c r="BB5" s="26"/>
      <c r="BC5" s="27" t="str">
        <f>$L$89</f>
        <v>灘浜G</v>
      </c>
      <c r="BD5" s="27"/>
      <c r="BE5" s="28"/>
      <c r="BF5" s="28"/>
      <c r="BG5" s="29"/>
      <c r="BH5" s="30"/>
      <c r="BI5" s="30"/>
      <c r="BJ5" s="30"/>
      <c r="BK5" s="31"/>
      <c r="BL5" s="31"/>
      <c r="BM5" s="31"/>
      <c r="BN5" s="31"/>
      <c r="BO5" s="31"/>
      <c r="BP5" s="31"/>
      <c r="BQ5" s="31"/>
      <c r="BR5" s="32" t="str">
        <f>IF(BK8="","五勝者",(IF(BK8&gt;BW8,BH9,BY9)))</f>
        <v>兵庫県RS</v>
      </c>
      <c r="BS5" s="21"/>
      <c r="BT5" s="21"/>
      <c r="BU5" s="7"/>
      <c r="BV5" s="7"/>
      <c r="BW5" s="7"/>
      <c r="BX5" s="7"/>
      <c r="BY5" s="7"/>
      <c r="BZ5" s="7"/>
      <c r="CA5" s="12"/>
      <c r="CB5" s="12"/>
    </row>
    <row r="6" spans="3:84" ht="17.25" customHeight="1">
      <c r="C6" s="8"/>
      <c r="D6" s="9"/>
      <c r="E6" s="9"/>
      <c r="F6" s="8"/>
      <c r="G6" s="20"/>
      <c r="H6" s="20"/>
      <c r="I6" s="20"/>
      <c r="J6" s="20"/>
      <c r="K6" s="20"/>
      <c r="L6" s="20"/>
      <c r="M6" s="20"/>
      <c r="N6" s="20"/>
      <c r="O6" s="20"/>
      <c r="P6" s="20"/>
      <c r="Q6" s="20"/>
      <c r="R6" s="20"/>
      <c r="S6" s="20"/>
      <c r="T6" s="20"/>
      <c r="U6" s="20"/>
      <c r="V6" s="20"/>
      <c r="W6" s="20"/>
      <c r="X6" s="20"/>
      <c r="Y6" s="20"/>
      <c r="Z6" s="9"/>
      <c r="AA6" s="9"/>
      <c r="AB6" s="9"/>
      <c r="AC6" s="11"/>
      <c r="AF6" s="5"/>
      <c r="AG6" s="7"/>
      <c r="AH6" s="7"/>
      <c r="AI6" s="7"/>
      <c r="AJ6" s="7"/>
      <c r="AK6" s="7"/>
      <c r="AL6" s="7"/>
      <c r="AM6" s="7"/>
      <c r="AN6" s="7"/>
      <c r="AO6" s="25"/>
      <c r="AP6" s="25"/>
      <c r="AQ6" s="33"/>
      <c r="AR6" s="7"/>
      <c r="AS6" s="7"/>
      <c r="AT6" s="7"/>
      <c r="AU6" s="7"/>
      <c r="AV6" s="7"/>
      <c r="AW6" s="7"/>
      <c r="AX6" s="23"/>
      <c r="AY6" s="24"/>
      <c r="AZ6" s="24"/>
      <c r="BA6" s="25"/>
      <c r="BB6" s="26"/>
      <c r="BC6" s="34">
        <f>[1]リスト!J5</f>
        <v>43135</v>
      </c>
      <c r="BD6" s="34"/>
      <c r="BE6" s="34"/>
      <c r="BF6" s="34"/>
      <c r="BG6" s="26"/>
      <c r="BH6" s="25"/>
      <c r="BI6" s="25"/>
      <c r="BJ6" s="25"/>
      <c r="BK6" s="7"/>
      <c r="BL6" s="7"/>
      <c r="BM6" s="7"/>
      <c r="BN6" s="7"/>
      <c r="BO6" s="7"/>
      <c r="BP6" s="7"/>
      <c r="BQ6" s="7"/>
      <c r="BR6" s="35"/>
      <c r="BS6" s="25"/>
      <c r="BT6" s="25"/>
      <c r="BU6" s="7"/>
      <c r="BV6" s="7"/>
      <c r="BW6" s="7"/>
      <c r="BX6" s="7"/>
      <c r="BY6" s="7"/>
      <c r="BZ6" s="7"/>
      <c r="CA6" s="12"/>
      <c r="CB6" s="12"/>
    </row>
    <row r="7" spans="3:84" ht="17.25" customHeight="1">
      <c r="C7" s="8"/>
      <c r="D7" s="9" t="s">
        <v>1</v>
      </c>
      <c r="E7" s="9"/>
      <c r="F7" s="8"/>
      <c r="G7" s="20"/>
      <c r="H7" s="20"/>
      <c r="I7" s="20"/>
      <c r="J7" s="20"/>
      <c r="K7" s="20"/>
      <c r="L7" s="20"/>
      <c r="M7" s="20"/>
      <c r="N7" s="20"/>
      <c r="O7" s="20"/>
      <c r="P7" s="20"/>
      <c r="Q7" s="20"/>
      <c r="R7" s="20"/>
      <c r="S7" s="20"/>
      <c r="T7" s="20"/>
      <c r="U7" s="20"/>
      <c r="V7" s="20"/>
      <c r="W7" s="20"/>
      <c r="X7" s="20"/>
      <c r="Y7" s="20"/>
      <c r="Z7" s="9"/>
      <c r="AA7" s="9"/>
      <c r="AB7" s="9"/>
      <c r="AC7" s="11"/>
      <c r="AF7" s="5"/>
      <c r="AG7" s="7"/>
      <c r="AH7" s="7"/>
      <c r="AI7" s="7"/>
      <c r="AJ7" s="7"/>
      <c r="AK7" s="25"/>
      <c r="AL7" s="25"/>
      <c r="AM7" s="25"/>
      <c r="AN7" s="25"/>
      <c r="AO7" s="7"/>
      <c r="AP7" s="7"/>
      <c r="AQ7" s="36"/>
      <c r="AR7" s="7"/>
      <c r="AS7" s="25"/>
      <c r="AT7" s="7"/>
      <c r="AU7" s="7"/>
      <c r="AV7" s="7"/>
      <c r="AW7" s="7"/>
      <c r="AX7" s="7"/>
      <c r="AY7" s="24"/>
      <c r="AZ7" s="7"/>
      <c r="BA7" s="24"/>
      <c r="BB7" s="24"/>
      <c r="BC7" s="37">
        <f>VLOOKUP(BD8,$E$63:$N$101,8,0)</f>
        <v>0.57291666666666674</v>
      </c>
      <c r="BD7" s="37"/>
      <c r="BE7" s="37"/>
      <c r="BF7" s="37"/>
      <c r="BG7" s="24"/>
      <c r="BH7" s="7"/>
      <c r="BI7" s="25"/>
      <c r="BJ7" s="25"/>
      <c r="BK7" s="25"/>
      <c r="BL7" s="25"/>
      <c r="BM7" s="25"/>
      <c r="BN7" s="25"/>
      <c r="BO7" s="25"/>
      <c r="BP7" s="7"/>
      <c r="BQ7" s="7"/>
      <c r="BR7" s="38"/>
      <c r="BS7" s="7"/>
      <c r="BT7" s="7"/>
      <c r="BU7" s="7"/>
      <c r="BV7" s="7"/>
      <c r="BW7" s="7"/>
      <c r="BX7" s="7"/>
      <c r="BY7" s="7"/>
      <c r="BZ7" s="7"/>
      <c r="CA7" s="12"/>
      <c r="CB7" s="12"/>
    </row>
    <row r="8" spans="3:84" ht="17.25" customHeight="1" thickBot="1">
      <c r="C8" s="8"/>
      <c r="E8" s="39" t="str">
        <f>[1]リスト!L3</f>
        <v>平成30年01月21日  (日)</v>
      </c>
      <c r="F8" s="19"/>
      <c r="G8" s="19"/>
      <c r="H8" s="19"/>
      <c r="I8" s="19"/>
      <c r="J8" s="19"/>
      <c r="K8" s="19"/>
      <c r="L8" s="40" t="str">
        <f>VLOOKUP(E8,[1]リスト!L3:N7,3,0)</f>
        <v>1回戦・2回戦</v>
      </c>
      <c r="M8" s="19"/>
      <c r="N8" s="40"/>
      <c r="O8" s="40"/>
      <c r="P8" s="40"/>
      <c r="Q8" s="40"/>
      <c r="R8" s="40"/>
      <c r="S8" s="19"/>
      <c r="T8" s="19"/>
      <c r="U8" s="19"/>
      <c r="V8" s="40" t="str">
        <f>IF([1]リスト!O3=0,"初日G",[1]リスト!O3)</f>
        <v>灘浜G</v>
      </c>
      <c r="W8" s="9"/>
      <c r="X8" s="9"/>
      <c r="Y8" s="41"/>
      <c r="AF8" s="5"/>
      <c r="AG8" s="7"/>
      <c r="AH8" s="7"/>
      <c r="AI8" s="7"/>
      <c r="AJ8" s="7"/>
      <c r="AK8" s="42">
        <v>40</v>
      </c>
      <c r="AL8" s="42"/>
      <c r="AM8" s="14"/>
      <c r="AN8" s="14"/>
      <c r="AO8" s="15"/>
      <c r="AP8" s="15"/>
      <c r="AQ8" s="16"/>
      <c r="AR8" s="17"/>
      <c r="AS8" s="43"/>
      <c r="AT8" s="7"/>
      <c r="AU8" s="7"/>
      <c r="AV8" s="7"/>
      <c r="AW8" s="44">
        <v>12</v>
      </c>
      <c r="AX8" s="44"/>
      <c r="AY8" s="23"/>
      <c r="AZ8" s="23"/>
      <c r="BA8" s="12"/>
      <c r="BB8" s="12"/>
      <c r="BC8" s="12"/>
      <c r="BD8" s="45" t="s">
        <v>2</v>
      </c>
      <c r="BE8" s="45"/>
      <c r="BF8" s="12"/>
      <c r="BG8" s="7"/>
      <c r="BH8" s="7"/>
      <c r="BI8" s="24"/>
      <c r="BJ8" s="24"/>
      <c r="BK8" s="44">
        <v>17</v>
      </c>
      <c r="BL8" s="44"/>
      <c r="BM8" s="12"/>
      <c r="BN8" s="12"/>
      <c r="BO8" s="24"/>
      <c r="BP8" s="24"/>
      <c r="BQ8" s="43"/>
      <c r="BR8" s="46"/>
      <c r="BS8" s="15"/>
      <c r="BT8" s="15"/>
      <c r="BU8" s="15"/>
      <c r="BV8" s="15"/>
      <c r="BW8" s="42">
        <v>45</v>
      </c>
      <c r="BX8" s="42"/>
      <c r="BY8" s="7"/>
      <c r="BZ8" s="7"/>
      <c r="CA8" s="12"/>
      <c r="CB8" s="12"/>
    </row>
    <row r="9" spans="3:84" ht="17.25" customHeight="1" thickTop="1">
      <c r="C9" s="8"/>
      <c r="E9" s="39" t="str">
        <f>[1]リスト!L4</f>
        <v>平成30年01月28日  (日)</v>
      </c>
      <c r="F9" s="19"/>
      <c r="G9" s="19"/>
      <c r="H9" s="19"/>
      <c r="I9" s="19"/>
      <c r="J9" s="19"/>
      <c r="K9" s="19"/>
      <c r="L9" s="40" t="str">
        <f>VLOOKUP(E9,[1]リスト!L4:N8,3,0)</f>
        <v>準決勝、敗者1回戦</v>
      </c>
      <c r="M9" s="19"/>
      <c r="N9" s="19"/>
      <c r="O9" s="19"/>
      <c r="P9" s="19"/>
      <c r="Q9" s="19"/>
      <c r="R9" s="19"/>
      <c r="S9" s="19"/>
      <c r="T9" s="19"/>
      <c r="U9" s="19"/>
      <c r="V9" s="40" t="str">
        <f>IF([1]リスト!O4=0,"2日目G",[1]リスト!O4)</f>
        <v>灘浜G</v>
      </c>
      <c r="W9" s="9"/>
      <c r="X9" s="9"/>
      <c r="Y9" s="41"/>
      <c r="AA9" s="47"/>
      <c r="AF9" s="5"/>
      <c r="AG9" s="7"/>
      <c r="AH9" s="21" t="str">
        <f>IF(AH15="","④勝者",(IF(AH15&gt;AM15,AG24,BN16)))</f>
        <v>明石JRC</v>
      </c>
      <c r="AI9" s="21"/>
      <c r="AJ9" s="21"/>
      <c r="AK9" s="48"/>
      <c r="AL9" s="25"/>
      <c r="AM9" s="25"/>
      <c r="AN9" s="25"/>
      <c r="AO9" s="26"/>
      <c r="AP9" s="27" t="str">
        <f>$L$75</f>
        <v>灘浜G</v>
      </c>
      <c r="AQ9" s="27"/>
      <c r="AR9" s="28"/>
      <c r="AS9" s="28"/>
      <c r="AT9" s="29"/>
      <c r="AU9" s="29"/>
      <c r="AV9" s="29"/>
      <c r="AW9" s="49"/>
      <c r="AX9" s="49"/>
      <c r="AY9" s="32" t="str">
        <f>IF(AV15="","⑤勝者",(IF(AV15&gt;BA15,AS16,BA24)))</f>
        <v>伊丹RS</v>
      </c>
      <c r="AZ9" s="21"/>
      <c r="BA9" s="21"/>
      <c r="BB9" s="7"/>
      <c r="BC9" s="7"/>
      <c r="BD9" s="7"/>
      <c r="BE9" s="7"/>
      <c r="BF9" s="7"/>
      <c r="BG9" s="24"/>
      <c r="BH9" s="21" t="str">
        <f>IF(BH15="","⑦勝者",(IF(BH15&gt;BM15,BG24,#REF!)))</f>
        <v>三田RCJ</v>
      </c>
      <c r="BI9" s="21"/>
      <c r="BJ9" s="22"/>
      <c r="BK9" s="31"/>
      <c r="BL9" s="30"/>
      <c r="BM9" s="30"/>
      <c r="BN9" s="30"/>
      <c r="BO9" s="29"/>
      <c r="BP9" s="28" t="str">
        <f>$L$75</f>
        <v>灘浜G</v>
      </c>
      <c r="BQ9" s="28"/>
      <c r="BR9" s="27"/>
      <c r="BS9" s="27"/>
      <c r="BT9" s="26"/>
      <c r="BU9" s="26"/>
      <c r="BV9" s="26"/>
      <c r="BW9" s="24"/>
      <c r="BX9" s="24"/>
      <c r="BY9" s="32" t="str">
        <f>IF(BV15="","⑥勝者",(IF(BV15&gt;CA15,BS16,CA24)))</f>
        <v>兵庫県RS</v>
      </c>
      <c r="BZ9" s="21"/>
      <c r="CA9" s="21"/>
      <c r="CB9" s="7"/>
    </row>
    <row r="10" spans="3:84" ht="17.25" customHeight="1">
      <c r="C10" s="8"/>
      <c r="E10" s="39" t="str">
        <f>[1]リスト!L5</f>
        <v>平成30年02月04日  (日)</v>
      </c>
      <c r="F10" s="19"/>
      <c r="G10" s="19"/>
      <c r="H10" s="19"/>
      <c r="I10" s="19"/>
      <c r="J10" s="19"/>
      <c r="K10" s="19"/>
      <c r="L10" s="40" t="str">
        <f>VLOOKUP(E10,[1]リスト!L5:N9,3,0)</f>
        <v>決勝、3決、敗者順決戦</v>
      </c>
      <c r="M10" s="19"/>
      <c r="N10" s="19"/>
      <c r="O10" s="19"/>
      <c r="P10" s="19"/>
      <c r="Q10" s="19"/>
      <c r="R10" s="19"/>
      <c r="S10" s="19"/>
      <c r="T10" s="19"/>
      <c r="U10" s="19"/>
      <c r="V10" s="40" t="str">
        <f>IF([1]リスト!O5=0,"3日目G",[1]リスト!O5)</f>
        <v>灘浜G</v>
      </c>
      <c r="W10" s="9"/>
      <c r="X10" s="9"/>
      <c r="Y10" s="41"/>
      <c r="AA10" s="50"/>
      <c r="AF10" s="5"/>
      <c r="AG10" s="7"/>
      <c r="AH10" s="7"/>
      <c r="AI10" s="7"/>
      <c r="AJ10" s="7"/>
      <c r="AK10" s="38"/>
      <c r="AL10" s="25"/>
      <c r="AM10" s="25"/>
      <c r="AN10" s="25"/>
      <c r="AO10" s="26"/>
      <c r="AP10" s="51">
        <f>[1]リスト!J4</f>
        <v>43128</v>
      </c>
      <c r="AQ10" s="51"/>
      <c r="AR10" s="51"/>
      <c r="AS10" s="51"/>
      <c r="AT10" s="26"/>
      <c r="AU10" s="26"/>
      <c r="AV10" s="26"/>
      <c r="AW10" s="24"/>
      <c r="AX10" s="24"/>
      <c r="AY10" s="52"/>
      <c r="AZ10" s="53" t="str">
        <f>IF(AZ11="","3位",(IF(AZ11&gt;BH11,AY12,BH12)))</f>
        <v>三田RCJ</v>
      </c>
      <c r="BA10" s="53"/>
      <c r="BB10" s="53"/>
      <c r="BC10" s="53"/>
      <c r="BD10" s="53"/>
      <c r="BE10" s="53"/>
      <c r="BF10" s="53"/>
      <c r="BG10" s="53"/>
      <c r="BH10" s="53"/>
      <c r="BI10" s="53"/>
      <c r="BJ10" s="36"/>
      <c r="BK10" s="7"/>
      <c r="BL10" s="25"/>
      <c r="BM10" s="25"/>
      <c r="BN10" s="25"/>
      <c r="BO10" s="26"/>
      <c r="BP10" s="51">
        <f>[1]リスト!J4</f>
        <v>43128</v>
      </c>
      <c r="BQ10" s="51"/>
      <c r="BR10" s="51"/>
      <c r="BS10" s="51"/>
      <c r="BT10" s="26"/>
      <c r="BU10" s="26"/>
      <c r="BV10" s="26"/>
      <c r="BW10" s="24"/>
      <c r="BX10" s="24"/>
      <c r="BY10" s="38"/>
      <c r="BZ10" s="7"/>
      <c r="CA10" s="7"/>
      <c r="CB10" s="12"/>
    </row>
    <row r="11" spans="3:84" ht="17.25" customHeight="1" thickBot="1">
      <c r="C11" s="8"/>
      <c r="D11" s="9"/>
      <c r="E11" s="9"/>
      <c r="F11" s="9"/>
      <c r="G11" s="9"/>
      <c r="H11" s="9"/>
      <c r="I11" s="9"/>
      <c r="J11" s="9"/>
      <c r="K11" s="9"/>
      <c r="L11" s="9"/>
      <c r="M11" s="9"/>
      <c r="N11" s="9"/>
      <c r="O11" s="9"/>
      <c r="P11" s="9"/>
      <c r="Q11" s="9"/>
      <c r="R11" s="9"/>
      <c r="S11" s="9"/>
      <c r="T11" s="9"/>
      <c r="U11" s="9"/>
      <c r="V11" s="9"/>
      <c r="W11" s="9"/>
      <c r="X11" s="9"/>
      <c r="Y11" s="9"/>
      <c r="Z11" s="9"/>
      <c r="AA11" s="9"/>
      <c r="AB11" s="9"/>
      <c r="AC11" s="11"/>
      <c r="AF11" s="5"/>
      <c r="AG11" s="7"/>
      <c r="AH11" s="7"/>
      <c r="AI11" s="7"/>
      <c r="AJ11" s="7"/>
      <c r="AK11" s="38"/>
      <c r="AL11" s="25"/>
      <c r="AM11" s="25"/>
      <c r="AN11" s="25"/>
      <c r="AO11" s="26"/>
      <c r="AP11" s="37">
        <f>VLOOKUP(AQ12,$E$63:$N$101,8,0)</f>
        <v>0.50694444444444442</v>
      </c>
      <c r="AQ11" s="37"/>
      <c r="AR11" s="37"/>
      <c r="AS11" s="37"/>
      <c r="AT11" s="26"/>
      <c r="AU11" s="26"/>
      <c r="AV11" s="26"/>
      <c r="AW11" s="24"/>
      <c r="AX11" s="24"/>
      <c r="AY11" s="52"/>
      <c r="AZ11" s="44">
        <v>12</v>
      </c>
      <c r="BA11" s="44"/>
      <c r="BB11" s="17"/>
      <c r="BC11" s="17"/>
      <c r="BD11" s="17"/>
      <c r="BE11" s="46"/>
      <c r="BF11" s="15"/>
      <c r="BG11" s="14"/>
      <c r="BH11" s="42">
        <v>17</v>
      </c>
      <c r="BI11" s="42"/>
      <c r="BJ11" s="36"/>
      <c r="BK11" s="7"/>
      <c r="BL11" s="25"/>
      <c r="BM11" s="25"/>
      <c r="BN11" s="25"/>
      <c r="BO11" s="26"/>
      <c r="BP11" s="37">
        <f>VLOOKUP(BQ12,$E$63:$N$101,8,0)</f>
        <v>0.53819444444444442</v>
      </c>
      <c r="BQ11" s="37"/>
      <c r="BR11" s="37"/>
      <c r="BS11" s="37"/>
      <c r="BT11" s="26"/>
      <c r="BU11" s="26"/>
      <c r="BV11" s="26"/>
      <c r="BW11" s="24"/>
      <c r="BX11" s="24"/>
      <c r="BY11" s="38"/>
      <c r="BZ11" s="7"/>
      <c r="CA11" s="7"/>
      <c r="CB11" s="12"/>
    </row>
    <row r="12" spans="3:84" ht="17.25" customHeight="1" thickTop="1">
      <c r="C12" s="8"/>
      <c r="D12" s="9" t="s">
        <v>3</v>
      </c>
      <c r="E12" s="9"/>
      <c r="F12" s="9"/>
      <c r="G12" s="9"/>
      <c r="H12" s="9"/>
      <c r="I12" s="9"/>
      <c r="J12" s="9"/>
      <c r="K12" s="9"/>
      <c r="L12" s="9"/>
      <c r="M12" s="9"/>
      <c r="N12" s="9"/>
      <c r="O12" s="9"/>
      <c r="P12" s="9"/>
      <c r="Q12" s="9"/>
      <c r="R12" s="9"/>
      <c r="S12" s="9"/>
      <c r="T12" s="9"/>
      <c r="U12" s="9"/>
      <c r="V12" s="9"/>
      <c r="W12" s="9"/>
      <c r="X12" s="9"/>
      <c r="Y12" s="9"/>
      <c r="Z12" s="9"/>
      <c r="AA12" s="9"/>
      <c r="AB12" s="9"/>
      <c r="AC12" s="11"/>
      <c r="AF12" s="5"/>
      <c r="AG12" s="7"/>
      <c r="AH12" s="7"/>
      <c r="AI12" s="7"/>
      <c r="AJ12" s="7"/>
      <c r="AK12" s="38"/>
      <c r="AL12" s="24"/>
      <c r="AM12" s="24"/>
      <c r="AN12" s="24"/>
      <c r="AO12" s="24"/>
      <c r="AP12" s="26"/>
      <c r="AQ12" s="24" t="s">
        <v>4</v>
      </c>
      <c r="AR12" s="24"/>
      <c r="AS12" s="26"/>
      <c r="AT12" s="24"/>
      <c r="AU12" s="24"/>
      <c r="AV12" s="24"/>
      <c r="AW12" s="7"/>
      <c r="AX12" s="7"/>
      <c r="AY12" s="54" t="str">
        <f>IF(AK8="","四敗者",(IF(AK8&lt;AW8,AH9,AY9)))</f>
        <v>伊丹RS</v>
      </c>
      <c r="AZ12" s="27"/>
      <c r="BA12" s="27"/>
      <c r="BB12" s="29"/>
      <c r="BC12" s="28" t="str">
        <f>$L$89</f>
        <v>灘浜G</v>
      </c>
      <c r="BD12" s="28"/>
      <c r="BE12" s="27"/>
      <c r="BF12" s="27"/>
      <c r="BG12" s="26"/>
      <c r="BH12" s="27" t="str">
        <f>IF(BK8="","五敗者",(IF(BK8&lt;BW8,BH9,BY9)))</f>
        <v>三田RCJ</v>
      </c>
      <c r="BI12" s="27"/>
      <c r="BJ12" s="55"/>
      <c r="BK12" s="7"/>
      <c r="BL12" s="24"/>
      <c r="BM12" s="24"/>
      <c r="BN12" s="24"/>
      <c r="BO12" s="24"/>
      <c r="BP12" s="26"/>
      <c r="BQ12" s="24" t="s">
        <v>5</v>
      </c>
      <c r="BR12" s="24"/>
      <c r="BS12" s="26"/>
      <c r="BT12" s="24"/>
      <c r="BU12" s="24"/>
      <c r="BV12" s="24"/>
      <c r="BW12" s="7"/>
      <c r="BX12" s="7"/>
      <c r="BY12" s="38"/>
      <c r="BZ12" s="7"/>
      <c r="CA12" s="7"/>
      <c r="CB12" s="12"/>
    </row>
    <row r="13" spans="3:84" ht="17.25" customHeight="1">
      <c r="C13" s="8"/>
      <c r="E13" s="56" t="s">
        <v>6</v>
      </c>
      <c r="F13" s="56"/>
      <c r="G13" s="56" t="s">
        <v>7</v>
      </c>
      <c r="H13" s="56"/>
      <c r="I13" s="56"/>
      <c r="J13" s="56"/>
      <c r="K13" s="56"/>
      <c r="L13" s="57"/>
      <c r="M13" s="57"/>
      <c r="N13" s="57"/>
      <c r="O13" s="57"/>
      <c r="P13" s="57"/>
      <c r="Q13" s="57"/>
      <c r="R13" s="57"/>
      <c r="S13" s="57"/>
      <c r="T13" s="57"/>
      <c r="U13" s="57"/>
      <c r="V13" s="57"/>
      <c r="W13" s="57"/>
      <c r="X13" s="9"/>
      <c r="Y13" s="9"/>
      <c r="Z13" s="9"/>
      <c r="AA13" s="9"/>
      <c r="AB13" s="9"/>
      <c r="AC13" s="11"/>
      <c r="AF13" s="5"/>
      <c r="AG13" s="7"/>
      <c r="AH13" s="7"/>
      <c r="AI13" s="7"/>
      <c r="AJ13" s="7"/>
      <c r="AK13" s="38"/>
      <c r="AL13" s="24"/>
      <c r="AM13" s="24"/>
      <c r="AN13" s="24"/>
      <c r="AO13" s="24"/>
      <c r="AP13" s="24"/>
      <c r="AQ13" s="24"/>
      <c r="AR13" s="24"/>
      <c r="AS13" s="24"/>
      <c r="AT13" s="24"/>
      <c r="AU13" s="24"/>
      <c r="AV13" s="24"/>
      <c r="AW13" s="7"/>
      <c r="AX13" s="7"/>
      <c r="AY13" s="52"/>
      <c r="AZ13" s="24"/>
      <c r="BA13" s="24"/>
      <c r="BB13" s="26"/>
      <c r="BC13" s="58">
        <f>[1]リスト!J5</f>
        <v>43135</v>
      </c>
      <c r="BD13" s="58"/>
      <c r="BE13" s="58"/>
      <c r="BF13" s="58"/>
      <c r="BG13" s="26"/>
      <c r="BH13" s="24"/>
      <c r="BI13" s="24"/>
      <c r="BJ13" s="59"/>
      <c r="BK13" s="7"/>
      <c r="BL13" s="24"/>
      <c r="BM13" s="24"/>
      <c r="BN13" s="24"/>
      <c r="BO13" s="24"/>
      <c r="BP13" s="24"/>
      <c r="BQ13" s="24"/>
      <c r="BR13" s="24"/>
      <c r="BS13" s="24"/>
      <c r="BT13" s="24"/>
      <c r="BU13" s="24"/>
      <c r="BV13" s="24"/>
      <c r="BW13" s="7"/>
      <c r="BX13" s="7"/>
      <c r="BY13" s="38"/>
      <c r="BZ13" s="7"/>
      <c r="CA13" s="7"/>
      <c r="CB13" s="12"/>
    </row>
    <row r="14" spans="3:84" ht="17.25" customHeight="1">
      <c r="C14" s="8"/>
      <c r="E14" s="56" t="s">
        <v>8</v>
      </c>
      <c r="F14" s="56"/>
      <c r="G14" s="56" t="s">
        <v>9</v>
      </c>
      <c r="H14" s="56"/>
      <c r="I14" s="56"/>
      <c r="J14" s="56"/>
      <c r="K14" s="56"/>
      <c r="L14" s="57"/>
      <c r="M14" s="57"/>
      <c r="N14" s="57"/>
      <c r="O14" s="57"/>
      <c r="P14" s="57"/>
      <c r="Q14" s="57"/>
      <c r="R14" s="57"/>
      <c r="S14" s="57"/>
      <c r="T14" s="57"/>
      <c r="U14" s="57"/>
      <c r="V14" s="57"/>
      <c r="W14" s="57"/>
      <c r="X14" s="9"/>
      <c r="Y14" s="9"/>
      <c r="Z14" s="9"/>
      <c r="AA14" s="9"/>
      <c r="AB14" s="9"/>
      <c r="AC14" s="11"/>
      <c r="AF14" s="5"/>
      <c r="AG14" s="7"/>
      <c r="AH14" s="7"/>
      <c r="AI14" s="7"/>
      <c r="AJ14" s="7"/>
      <c r="AK14" s="38"/>
      <c r="AL14" s="24"/>
      <c r="AM14" s="24"/>
      <c r="AN14" s="24"/>
      <c r="AO14" s="24"/>
      <c r="AP14" s="7"/>
      <c r="AQ14" s="7"/>
      <c r="AR14" s="7"/>
      <c r="AS14" s="7"/>
      <c r="AT14" s="24"/>
      <c r="AU14" s="24"/>
      <c r="AV14" s="24"/>
      <c r="AW14" s="7"/>
      <c r="AX14" s="7"/>
      <c r="AY14" s="60"/>
      <c r="AZ14" s="24"/>
      <c r="BA14" s="25"/>
      <c r="BB14" s="24"/>
      <c r="BC14" s="37">
        <f>VLOOKUP(BD15,$E$63:$N$101,8,0)</f>
        <v>0.54166666666666674</v>
      </c>
      <c r="BD14" s="37"/>
      <c r="BE14" s="37"/>
      <c r="BF14" s="37"/>
      <c r="BG14" s="24"/>
      <c r="BH14" s="24"/>
      <c r="BI14" s="24"/>
      <c r="BJ14" s="36"/>
      <c r="BK14" s="7"/>
      <c r="BL14" s="24"/>
      <c r="BM14" s="24"/>
      <c r="BN14" s="24"/>
      <c r="BO14" s="24"/>
      <c r="BP14" s="7"/>
      <c r="BQ14" s="7"/>
      <c r="BR14" s="7"/>
      <c r="BS14" s="7"/>
      <c r="BT14" s="24"/>
      <c r="BU14" s="24"/>
      <c r="BV14" s="24"/>
      <c r="BW14" s="7"/>
      <c r="BX14" s="7"/>
      <c r="BY14" s="38"/>
      <c r="BZ14" s="7"/>
      <c r="CA14" s="7"/>
      <c r="CB14" s="12"/>
    </row>
    <row r="15" spans="3:84" ht="17.25" customHeight="1" thickBot="1">
      <c r="C15" s="8"/>
      <c r="D15" s="9"/>
      <c r="E15" s="9"/>
      <c r="F15" s="9"/>
      <c r="G15" s="9"/>
      <c r="H15" s="9"/>
      <c r="I15" s="9"/>
      <c r="J15" s="9"/>
      <c r="K15" s="9"/>
      <c r="L15" s="9"/>
      <c r="M15" s="9"/>
      <c r="N15" s="9"/>
      <c r="O15" s="9"/>
      <c r="P15" s="9"/>
      <c r="Q15" s="9"/>
      <c r="R15" s="9"/>
      <c r="S15" s="9"/>
      <c r="T15" s="9"/>
      <c r="U15" s="9"/>
      <c r="V15" s="9"/>
      <c r="W15" s="9"/>
      <c r="X15" s="9"/>
      <c r="Y15" s="9"/>
      <c r="Z15" s="9"/>
      <c r="AA15" s="9"/>
      <c r="AB15" s="9"/>
      <c r="AC15" s="11"/>
      <c r="AF15" s="5"/>
      <c r="AG15" s="7"/>
      <c r="AH15" s="61">
        <v>64</v>
      </c>
      <c r="AI15" s="15"/>
      <c r="AJ15" s="16"/>
      <c r="AK15" s="62"/>
      <c r="AL15" s="7"/>
      <c r="AM15" s="63">
        <v>0</v>
      </c>
      <c r="AN15" s="7"/>
      <c r="AO15" s="7"/>
      <c r="AP15" s="5"/>
      <c r="AQ15" s="5"/>
      <c r="AR15" s="5"/>
      <c r="AS15" s="5"/>
      <c r="AT15" s="7"/>
      <c r="AU15" s="7"/>
      <c r="AV15" s="61">
        <v>19</v>
      </c>
      <c r="AW15" s="15"/>
      <c r="AX15" s="15"/>
      <c r="AY15" s="38"/>
      <c r="AZ15" s="24"/>
      <c r="BA15" s="64">
        <v>5</v>
      </c>
      <c r="BB15" s="65"/>
      <c r="BC15" s="24"/>
      <c r="BD15" s="24" t="s">
        <v>10</v>
      </c>
      <c r="BE15" s="24"/>
      <c r="BF15" s="24"/>
      <c r="BG15" s="65"/>
      <c r="BH15" s="66">
        <v>40</v>
      </c>
      <c r="BI15" s="67"/>
      <c r="BJ15" s="68"/>
      <c r="BK15" s="17"/>
      <c r="BL15" s="7"/>
      <c r="BM15" s="63">
        <v>5</v>
      </c>
      <c r="BN15" s="7"/>
      <c r="BO15" s="7"/>
      <c r="BP15" s="5"/>
      <c r="BQ15" s="5"/>
      <c r="BR15" s="5"/>
      <c r="BS15" s="5"/>
      <c r="BT15" s="7"/>
      <c r="BU15" s="7"/>
      <c r="BV15" s="63">
        <v>0</v>
      </c>
      <c r="BW15" s="17"/>
      <c r="BX15" s="69"/>
      <c r="BY15" s="46"/>
      <c r="BZ15" s="15"/>
      <c r="CA15" s="61">
        <v>87</v>
      </c>
      <c r="CB15" s="7"/>
    </row>
    <row r="16" spans="3:84" ht="17.25" customHeight="1" thickTop="1">
      <c r="C16" s="8"/>
      <c r="D16" s="9" t="s">
        <v>11</v>
      </c>
      <c r="E16" s="9"/>
      <c r="F16" s="9"/>
      <c r="G16" s="9"/>
      <c r="H16" s="9"/>
      <c r="I16" s="9"/>
      <c r="J16" s="9"/>
      <c r="K16" s="9"/>
      <c r="L16" s="9"/>
      <c r="M16" s="9"/>
      <c r="N16" s="9"/>
      <c r="O16" s="9"/>
      <c r="P16" s="9"/>
      <c r="Q16" s="9"/>
      <c r="R16" s="9"/>
      <c r="S16" s="9"/>
      <c r="T16" s="9"/>
      <c r="U16" s="9"/>
      <c r="V16" s="9"/>
      <c r="W16" s="9"/>
      <c r="X16" s="9"/>
      <c r="Y16" s="9"/>
      <c r="Z16" s="9"/>
      <c r="AA16" s="9"/>
      <c r="AB16" s="9"/>
      <c r="AC16" s="11"/>
      <c r="AF16" s="5"/>
      <c r="AG16" s="7"/>
      <c r="AH16" s="70"/>
      <c r="AI16" s="27" t="str">
        <f>$L$61</f>
        <v>灘浜G</v>
      </c>
      <c r="AJ16" s="27"/>
      <c r="AK16" s="28"/>
      <c r="AL16" s="28"/>
      <c r="AM16" s="71"/>
      <c r="AQ16" s="7"/>
      <c r="AR16" s="7"/>
      <c r="AS16" s="72" t="str">
        <f>IF(AS20="","①勝者",(IF(AS20&gt;AX20,AS24,BK24)))</f>
        <v>伊丹RS</v>
      </c>
      <c r="AT16" s="73"/>
      <c r="AU16" s="73"/>
      <c r="AV16" s="52"/>
      <c r="AW16" s="27" t="str">
        <f>$L$61</f>
        <v>灘浜G</v>
      </c>
      <c r="AX16" s="27"/>
      <c r="AY16" s="28"/>
      <c r="AZ16" s="28"/>
      <c r="BA16" s="74"/>
      <c r="BB16" s="12"/>
      <c r="BC16" s="5"/>
      <c r="BD16" s="5"/>
      <c r="BE16" s="12"/>
      <c r="BF16" s="12"/>
      <c r="BG16" s="7"/>
      <c r="BH16" s="75"/>
      <c r="BI16" s="27" t="str">
        <f>$L$61</f>
        <v>灘浜G</v>
      </c>
      <c r="BJ16" s="27"/>
      <c r="BK16" s="28"/>
      <c r="BL16" s="28"/>
      <c r="BM16" s="25"/>
      <c r="BN16" s="76" t="str">
        <f>IF(BK20="","③勝者",(IF(BK20&gt;BP20,BK24,BO24)))</f>
        <v>合同２</v>
      </c>
      <c r="BO16" s="72"/>
      <c r="BP16" s="72"/>
      <c r="BQ16" s="24"/>
      <c r="BR16" s="12"/>
      <c r="BS16" s="72" t="str">
        <f>IF(BS20="","②勝者",(IF(BS20&gt;BX20,BS24,BW24)))</f>
        <v>西神戸RS</v>
      </c>
      <c r="BT16" s="72"/>
      <c r="BU16" s="77"/>
      <c r="BV16" s="24"/>
      <c r="BW16" s="27" t="str">
        <f>$L$61</f>
        <v>灘浜G</v>
      </c>
      <c r="BX16" s="27"/>
      <c r="BY16" s="27"/>
      <c r="BZ16" s="27"/>
      <c r="CA16" s="25"/>
      <c r="CB16" s="38"/>
    </row>
    <row r="17" spans="3:80" ht="17.25" customHeight="1">
      <c r="C17" s="8"/>
      <c r="E17" s="19" t="s">
        <v>12</v>
      </c>
      <c r="F17" s="19"/>
      <c r="G17" s="19"/>
      <c r="H17" s="19"/>
      <c r="I17" s="19"/>
      <c r="J17" s="19"/>
      <c r="K17" s="19"/>
      <c r="L17" s="19"/>
      <c r="M17" s="19"/>
      <c r="N17" s="19"/>
      <c r="O17" s="19"/>
      <c r="P17" s="19"/>
      <c r="Q17" s="19"/>
      <c r="R17" s="19"/>
      <c r="S17" s="19"/>
      <c r="T17" s="19"/>
      <c r="U17" s="19"/>
      <c r="V17" s="9"/>
      <c r="W17" s="9"/>
      <c r="X17" s="9"/>
      <c r="Y17" s="9"/>
      <c r="Z17" s="78"/>
      <c r="AA17" s="78"/>
      <c r="AB17" s="9"/>
      <c r="AC17" s="11"/>
      <c r="AF17" s="5"/>
      <c r="AG17" s="7"/>
      <c r="AH17" s="70"/>
      <c r="AI17" s="34">
        <f>[1]リスト!J3</f>
        <v>43121</v>
      </c>
      <c r="AJ17" s="34"/>
      <c r="AK17" s="34"/>
      <c r="AL17" s="34"/>
      <c r="AM17" s="71"/>
      <c r="AN17" s="7"/>
      <c r="AO17" s="12"/>
      <c r="AP17" s="12"/>
      <c r="AQ17" s="7"/>
      <c r="AR17" s="7"/>
      <c r="AS17" s="7"/>
      <c r="AT17" s="12"/>
      <c r="AU17" s="12"/>
      <c r="AV17" s="52"/>
      <c r="AW17" s="34">
        <f>[1]リスト!J3</f>
        <v>43121</v>
      </c>
      <c r="AX17" s="34"/>
      <c r="AY17" s="34"/>
      <c r="AZ17" s="34"/>
      <c r="BA17" s="71"/>
      <c r="BB17" s="12"/>
      <c r="BC17" s="5"/>
      <c r="BD17" s="5"/>
      <c r="BE17" s="12"/>
      <c r="BF17" s="12"/>
      <c r="BG17" s="7"/>
      <c r="BH17" s="75"/>
      <c r="BI17" s="34">
        <f>[1]リスト!J3</f>
        <v>43121</v>
      </c>
      <c r="BJ17" s="34"/>
      <c r="BK17" s="34"/>
      <c r="BL17" s="34"/>
      <c r="BM17" s="25"/>
      <c r="BN17" s="79"/>
      <c r="BO17" s="7"/>
      <c r="BP17" s="7"/>
      <c r="BQ17" s="24"/>
      <c r="BR17" s="12"/>
      <c r="BS17" s="7"/>
      <c r="BT17" s="7"/>
      <c r="BU17" s="36"/>
      <c r="BV17" s="24"/>
      <c r="BW17" s="34">
        <f>[1]リスト!J3</f>
        <v>43121</v>
      </c>
      <c r="BX17" s="34"/>
      <c r="BY17" s="34"/>
      <c r="BZ17" s="34"/>
      <c r="CA17" s="25"/>
      <c r="CB17" s="38"/>
    </row>
    <row r="18" spans="3:80" ht="17.25" customHeight="1">
      <c r="C18" s="8"/>
      <c r="E18" s="80" t="s">
        <v>13</v>
      </c>
      <c r="F18" s="80"/>
      <c r="G18" s="80"/>
      <c r="H18" s="80"/>
      <c r="I18" s="80"/>
      <c r="J18" s="80"/>
      <c r="K18" s="80"/>
      <c r="L18" s="80"/>
      <c r="M18" s="80"/>
      <c r="N18" s="80"/>
      <c r="O18" s="80"/>
      <c r="P18" s="80"/>
      <c r="Q18" s="19"/>
      <c r="R18" s="19"/>
      <c r="S18" s="19"/>
      <c r="T18" s="19"/>
      <c r="U18" s="19"/>
      <c r="V18" s="9"/>
      <c r="W18" s="9"/>
      <c r="X18" s="9"/>
      <c r="Y18" s="9"/>
      <c r="Z18" s="9"/>
      <c r="AA18" s="9"/>
      <c r="AB18" s="9"/>
      <c r="AC18" s="11"/>
      <c r="AF18" s="5"/>
      <c r="AG18" s="12"/>
      <c r="AH18" s="52"/>
      <c r="AI18" s="37">
        <f>VLOOKUP(AJ19,$E$63:$N$101,8,0)</f>
        <v>0.5</v>
      </c>
      <c r="AJ18" s="37"/>
      <c r="AK18" s="37"/>
      <c r="AL18" s="37"/>
      <c r="AM18" s="81"/>
      <c r="AN18" s="24"/>
      <c r="AO18" s="7"/>
      <c r="AP18" s="7"/>
      <c r="AQ18" s="7"/>
      <c r="AR18" s="7"/>
      <c r="AS18" s="12"/>
      <c r="AT18" s="7"/>
      <c r="AU18" s="7"/>
      <c r="AV18" s="38"/>
      <c r="AW18" s="37">
        <f>VLOOKUP(AX19,$E$63:$N$101,8,0)</f>
        <v>0.52777777777777779</v>
      </c>
      <c r="AX18" s="37"/>
      <c r="AY18" s="37"/>
      <c r="AZ18" s="37"/>
      <c r="BA18" s="81"/>
      <c r="BB18" s="82"/>
      <c r="BC18" s="12"/>
      <c r="BD18" s="12"/>
      <c r="BE18" s="12"/>
      <c r="BF18" s="12"/>
      <c r="BG18" s="7"/>
      <c r="BH18" s="83"/>
      <c r="BI18" s="37">
        <f>VLOOKUP(BJ19,$E$63:$N$101,8,0)</f>
        <v>0.58333333333333337</v>
      </c>
      <c r="BJ18" s="37"/>
      <c r="BK18" s="37"/>
      <c r="BL18" s="37"/>
      <c r="BM18" s="24"/>
      <c r="BN18" s="83"/>
      <c r="BO18" s="7"/>
      <c r="BP18" s="7"/>
      <c r="BQ18" s="7"/>
      <c r="BR18" s="12"/>
      <c r="BS18" s="7"/>
      <c r="BT18" s="7"/>
      <c r="BU18" s="36"/>
      <c r="BV18" s="7"/>
      <c r="BW18" s="37">
        <f>VLOOKUP(BX19,$E$63:$N$101,8,0)</f>
        <v>0.55555555555555558</v>
      </c>
      <c r="BX18" s="37"/>
      <c r="BY18" s="37"/>
      <c r="BZ18" s="37"/>
      <c r="CA18" s="24"/>
      <c r="CB18" s="52"/>
    </row>
    <row r="19" spans="3:80" ht="17.25" customHeight="1" thickBot="1">
      <c r="C19" s="8"/>
      <c r="E19" s="80" t="s">
        <v>14</v>
      </c>
      <c r="F19" s="80"/>
      <c r="G19" s="80"/>
      <c r="H19" s="80"/>
      <c r="I19" s="80"/>
      <c r="J19" s="80"/>
      <c r="K19" s="80"/>
      <c r="L19" s="80"/>
      <c r="M19" s="80"/>
      <c r="N19" s="80"/>
      <c r="O19" s="80"/>
      <c r="P19" s="80"/>
      <c r="Q19" s="19"/>
      <c r="R19" s="19"/>
      <c r="S19" s="19"/>
      <c r="T19" s="19"/>
      <c r="U19" s="19"/>
      <c r="V19" s="9"/>
      <c r="W19" s="9"/>
      <c r="X19" s="9"/>
      <c r="Y19" s="9"/>
      <c r="Z19" s="9"/>
      <c r="AA19" s="9"/>
      <c r="AB19" s="9"/>
      <c r="AC19" s="11"/>
      <c r="AF19" s="5"/>
      <c r="AG19" s="12"/>
      <c r="AH19" s="52"/>
      <c r="AI19" s="24"/>
      <c r="AJ19" s="78" t="s">
        <v>15</v>
      </c>
      <c r="AK19" s="78"/>
      <c r="AL19" s="24"/>
      <c r="AM19" s="81"/>
      <c r="AN19" s="24"/>
      <c r="AO19" s="7"/>
      <c r="AP19" s="7"/>
      <c r="AQ19" s="7"/>
      <c r="AR19" s="7"/>
      <c r="AS19" s="12"/>
      <c r="AT19" s="15"/>
      <c r="AU19" s="15"/>
      <c r="AV19" s="62"/>
      <c r="AW19" s="24"/>
      <c r="AX19" s="78" t="s">
        <v>16</v>
      </c>
      <c r="AY19" s="78"/>
      <c r="AZ19" s="24"/>
      <c r="BA19" s="81"/>
      <c r="BB19" s="24"/>
      <c r="BC19" s="12"/>
      <c r="BD19" s="12"/>
      <c r="BE19" s="12"/>
      <c r="BF19" s="12"/>
      <c r="BG19" s="7"/>
      <c r="BH19" s="83"/>
      <c r="BI19" s="24"/>
      <c r="BJ19" s="84" t="s">
        <v>17</v>
      </c>
      <c r="BK19" s="84"/>
      <c r="BL19" s="85"/>
      <c r="BM19" s="85"/>
      <c r="BN19" s="83"/>
      <c r="BO19" s="7"/>
      <c r="BP19" s="7"/>
      <c r="BQ19" s="7"/>
      <c r="BR19" s="12"/>
      <c r="BS19" s="7"/>
      <c r="BT19" s="15"/>
      <c r="BU19" s="16"/>
      <c r="BV19" s="7"/>
      <c r="BW19" s="24"/>
      <c r="BX19" s="84" t="s">
        <v>18</v>
      </c>
      <c r="BY19" s="84"/>
      <c r="BZ19" s="24"/>
      <c r="CA19" s="24"/>
      <c r="CB19" s="52"/>
    </row>
    <row r="20" spans="3:80" ht="17.25" customHeight="1" thickTop="1">
      <c r="C20" s="8"/>
      <c r="E20" s="80" t="s">
        <v>19</v>
      </c>
      <c r="F20" s="80"/>
      <c r="G20" s="80"/>
      <c r="H20" s="80"/>
      <c r="I20" s="80"/>
      <c r="J20" s="80"/>
      <c r="K20" s="80"/>
      <c r="L20" s="80"/>
      <c r="M20" s="80"/>
      <c r="N20" s="80"/>
      <c r="O20" s="80"/>
      <c r="P20" s="80"/>
      <c r="Q20" s="19"/>
      <c r="R20" s="19"/>
      <c r="S20" s="19"/>
      <c r="T20" s="19"/>
      <c r="U20" s="19"/>
      <c r="V20" s="9"/>
      <c r="W20" s="9"/>
      <c r="X20" s="9"/>
      <c r="Y20" s="9"/>
      <c r="Z20" s="9"/>
      <c r="AA20" s="9"/>
      <c r="AB20" s="9"/>
      <c r="AC20" s="11"/>
      <c r="AF20" s="5"/>
      <c r="AG20" s="12"/>
      <c r="AH20" s="35"/>
      <c r="AI20" s="26"/>
      <c r="AJ20" s="12"/>
      <c r="AK20" s="86"/>
      <c r="AM20" s="81"/>
      <c r="AN20" s="24"/>
      <c r="AP20" s="87"/>
      <c r="AQ20" s="25"/>
      <c r="AR20" s="25"/>
      <c r="AS20" s="87">
        <v>70</v>
      </c>
      <c r="AT20" s="54" t="str">
        <f>$L$61</f>
        <v>灘浜G</v>
      </c>
      <c r="AU20" s="27"/>
      <c r="AV20" s="28"/>
      <c r="AW20" s="88"/>
      <c r="AX20" s="89">
        <v>0</v>
      </c>
      <c r="AY20" s="90"/>
      <c r="AZ20" s="7"/>
      <c r="BA20" s="91"/>
      <c r="BB20" s="12"/>
      <c r="BC20" s="12"/>
      <c r="BD20" s="12"/>
      <c r="BE20" s="12"/>
      <c r="BF20" s="12"/>
      <c r="BG20" s="90"/>
      <c r="BH20" s="92"/>
      <c r="BI20" s="7"/>
      <c r="BJ20" s="7"/>
      <c r="BK20" s="86">
        <v>20</v>
      </c>
      <c r="BL20" s="93" t="str">
        <f>$L$61</f>
        <v>灘浜G</v>
      </c>
      <c r="BM20" s="27"/>
      <c r="BN20" s="28"/>
      <c r="BO20" s="88"/>
      <c r="BP20" s="87">
        <v>12</v>
      </c>
      <c r="BQ20" s="25"/>
      <c r="BR20" s="12"/>
      <c r="BS20" s="94">
        <v>27</v>
      </c>
      <c r="BT20" s="27" t="str">
        <f>$L$61</f>
        <v>灘浜G</v>
      </c>
      <c r="BU20" s="27"/>
      <c r="BV20" s="28"/>
      <c r="BW20" s="88"/>
      <c r="BX20" s="87">
        <v>7</v>
      </c>
      <c r="BY20" s="12"/>
      <c r="BZ20" s="12"/>
      <c r="CA20" s="90"/>
      <c r="CB20" s="95"/>
    </row>
    <row r="21" spans="3:80" ht="17.25" customHeight="1">
      <c r="C21" s="8"/>
      <c r="E21" s="19" t="s">
        <v>20</v>
      </c>
      <c r="F21" s="80"/>
      <c r="G21" s="80"/>
      <c r="H21" s="80"/>
      <c r="I21" s="80"/>
      <c r="J21" s="80"/>
      <c r="K21" s="80"/>
      <c r="L21" s="80"/>
      <c r="M21" s="80"/>
      <c r="N21" s="80"/>
      <c r="O21" s="80"/>
      <c r="P21" s="80"/>
      <c r="Q21" s="19"/>
      <c r="R21" s="19"/>
      <c r="S21" s="19"/>
      <c r="T21" s="19"/>
      <c r="U21" s="19"/>
      <c r="V21" s="9"/>
      <c r="W21" s="9"/>
      <c r="X21" s="9"/>
      <c r="Y21" s="9"/>
      <c r="Z21" s="9"/>
      <c r="AA21" s="9"/>
      <c r="AB21" s="9"/>
      <c r="AC21" s="11"/>
      <c r="AF21" s="5"/>
      <c r="AG21" s="12"/>
      <c r="AH21" s="35"/>
      <c r="AI21" s="26"/>
      <c r="AJ21" s="12"/>
      <c r="AK21" s="7"/>
      <c r="AM21" s="81"/>
      <c r="AN21" s="24"/>
      <c r="AP21" s="25"/>
      <c r="AQ21" s="25"/>
      <c r="AR21" s="25"/>
      <c r="AS21" s="25"/>
      <c r="AT21" s="96">
        <f>[1]リスト!J3</f>
        <v>43121</v>
      </c>
      <c r="AU21" s="34"/>
      <c r="AV21" s="34"/>
      <c r="AW21" s="97"/>
      <c r="AX21" s="25"/>
      <c r="AY21" s="90"/>
      <c r="AZ21" s="7"/>
      <c r="BA21" s="91"/>
      <c r="BB21" s="12"/>
      <c r="BC21" s="12"/>
      <c r="BD21" s="12"/>
      <c r="BE21" s="12"/>
      <c r="BF21" s="12"/>
      <c r="BG21" s="90"/>
      <c r="BH21" s="92"/>
      <c r="BI21" s="7"/>
      <c r="BJ21" s="7"/>
      <c r="BK21" s="7"/>
      <c r="BL21" s="98">
        <f>[1]リスト!J3</f>
        <v>43121</v>
      </c>
      <c r="BM21" s="34"/>
      <c r="BN21" s="34"/>
      <c r="BO21" s="97"/>
      <c r="BP21" s="25"/>
      <c r="BQ21" s="25"/>
      <c r="BR21" s="12"/>
      <c r="BS21" s="33"/>
      <c r="BT21" s="34">
        <f>[1]リスト!J3</f>
        <v>43121</v>
      </c>
      <c r="BU21" s="34"/>
      <c r="BV21" s="34"/>
      <c r="BW21" s="97"/>
      <c r="BX21" s="25"/>
      <c r="BY21" s="12"/>
      <c r="BZ21" s="12"/>
      <c r="CA21" s="90"/>
      <c r="CB21" s="95"/>
    </row>
    <row r="22" spans="3:80" ht="17.25" customHeight="1">
      <c r="C22" s="8"/>
      <c r="E22" s="19" t="s">
        <v>21</v>
      </c>
      <c r="F22" s="80"/>
      <c r="G22" s="80"/>
      <c r="H22" s="80"/>
      <c r="I22" s="80"/>
      <c r="J22" s="80"/>
      <c r="K22" s="80"/>
      <c r="L22" s="80"/>
      <c r="M22" s="80"/>
      <c r="N22" s="80"/>
      <c r="O22" s="80"/>
      <c r="P22" s="80"/>
      <c r="Q22" s="19"/>
      <c r="R22" s="19"/>
      <c r="S22" s="19"/>
      <c r="T22" s="19"/>
      <c r="U22" s="19"/>
      <c r="V22" s="9"/>
      <c r="W22" s="9"/>
      <c r="X22" s="9"/>
      <c r="Y22" s="9"/>
      <c r="Z22" s="9"/>
      <c r="AA22" s="9"/>
      <c r="AB22" s="9"/>
      <c r="AC22" s="11"/>
      <c r="AF22" s="5"/>
      <c r="AG22" s="12"/>
      <c r="AH22" s="99"/>
      <c r="AI22" s="7"/>
      <c r="AJ22" s="12"/>
      <c r="AK22" s="7"/>
      <c r="AM22" s="81"/>
      <c r="AN22" s="24"/>
      <c r="AP22" s="100"/>
      <c r="AQ22" s="100"/>
      <c r="AR22" s="100"/>
      <c r="AS22" s="100"/>
      <c r="AT22" s="101">
        <f>VLOOKUP(AU23,$E$63:$N$101,8,0)</f>
        <v>0.41666666666666669</v>
      </c>
      <c r="AU22" s="37"/>
      <c r="AV22" s="37"/>
      <c r="AW22" s="102"/>
      <c r="AX22" s="100"/>
      <c r="AY22" s="23"/>
      <c r="AZ22" s="7"/>
      <c r="BA22" s="91"/>
      <c r="BB22" s="12"/>
      <c r="BC22" s="12"/>
      <c r="BD22" s="12"/>
      <c r="BE22" s="12"/>
      <c r="BF22" s="12"/>
      <c r="BG22" s="23"/>
      <c r="BH22" s="103"/>
      <c r="BI22" s="7"/>
      <c r="BJ22" s="7"/>
      <c r="BK22" s="7"/>
      <c r="BL22" s="104">
        <f>VLOOKUP(BM23,$E$63:$N$101,8,0)</f>
        <v>0.47222222222222227</v>
      </c>
      <c r="BM22" s="37"/>
      <c r="BN22" s="37"/>
      <c r="BO22" s="102"/>
      <c r="BP22" s="24"/>
      <c r="BQ22" s="24"/>
      <c r="BR22" s="12"/>
      <c r="BS22" s="105"/>
      <c r="BT22" s="37">
        <f>VLOOKUP(BU23,$E$63:$N$101,8,0)</f>
        <v>0.44444444444444448</v>
      </c>
      <c r="BU22" s="37"/>
      <c r="BV22" s="37"/>
      <c r="BW22" s="102"/>
      <c r="BX22" s="100"/>
      <c r="BY22" s="12"/>
      <c r="BZ22" s="12"/>
      <c r="CA22" s="23"/>
      <c r="CB22" s="60"/>
    </row>
    <row r="23" spans="3:80" ht="17.25" customHeight="1">
      <c r="C23" s="8"/>
      <c r="D23" s="19"/>
      <c r="E23" s="80"/>
      <c r="F23" s="80"/>
      <c r="G23" s="80"/>
      <c r="H23" s="80"/>
      <c r="I23" s="80"/>
      <c r="J23" s="80"/>
      <c r="K23" s="80"/>
      <c r="L23" s="80"/>
      <c r="M23" s="80"/>
      <c r="N23" s="80"/>
      <c r="O23" s="80"/>
      <c r="P23" s="80"/>
      <c r="Q23" s="9"/>
      <c r="R23" s="9"/>
      <c r="S23" s="9"/>
      <c r="T23" s="9"/>
      <c r="U23" s="9"/>
      <c r="V23" s="9"/>
      <c r="W23" s="9"/>
      <c r="X23" s="9"/>
      <c r="Y23" s="9"/>
      <c r="Z23" s="9"/>
      <c r="AA23" s="9"/>
      <c r="AB23" s="9"/>
      <c r="AC23" s="11"/>
      <c r="AF23" s="5"/>
      <c r="AG23" s="7"/>
      <c r="AH23" s="62"/>
      <c r="AI23" s="7"/>
      <c r="AJ23" s="12"/>
      <c r="AK23" s="7"/>
      <c r="AM23" s="81"/>
      <c r="AN23" s="24"/>
      <c r="AP23" s="7"/>
      <c r="AQ23" s="7"/>
      <c r="AR23" s="7"/>
      <c r="AS23" s="7"/>
      <c r="AT23" s="38"/>
      <c r="AU23" s="84" t="s">
        <v>22</v>
      </c>
      <c r="AV23" s="84"/>
      <c r="AW23" s="91"/>
      <c r="AX23" s="17"/>
      <c r="AY23" s="7"/>
      <c r="AZ23" s="7"/>
      <c r="BA23" s="91"/>
      <c r="BB23" s="12"/>
      <c r="BC23" s="12"/>
      <c r="BD23" s="12"/>
      <c r="BE23" s="12"/>
      <c r="BF23" s="12"/>
      <c r="BG23" s="7"/>
      <c r="BH23" s="79"/>
      <c r="BI23" s="7"/>
      <c r="BJ23" s="7"/>
      <c r="BK23" s="7"/>
      <c r="BL23" s="106"/>
      <c r="BM23" s="84" t="s">
        <v>23</v>
      </c>
      <c r="BN23" s="84"/>
      <c r="BO23" s="107"/>
      <c r="BP23" s="7"/>
      <c r="BQ23" s="7"/>
      <c r="BR23" s="12"/>
      <c r="BS23" s="69"/>
      <c r="BT23" s="17"/>
      <c r="BU23" s="78" t="s">
        <v>24</v>
      </c>
      <c r="BV23" s="78"/>
      <c r="BW23" s="107"/>
      <c r="BX23" s="17"/>
      <c r="BY23" s="12"/>
      <c r="BZ23" s="12"/>
      <c r="CA23" s="7"/>
      <c r="CB23" s="62"/>
    </row>
    <row r="24" spans="3:80" ht="17.25" customHeight="1">
      <c r="C24" s="8"/>
      <c r="E24" s="80" t="s">
        <v>25</v>
      </c>
      <c r="F24" s="80"/>
      <c r="G24" s="80"/>
      <c r="H24" s="80"/>
      <c r="I24" s="80"/>
      <c r="J24" s="80"/>
      <c r="K24" s="80"/>
      <c r="L24" s="80"/>
      <c r="M24" s="80"/>
      <c r="N24" s="80"/>
      <c r="O24" s="80"/>
      <c r="P24" s="80"/>
      <c r="Q24" s="9"/>
      <c r="R24" s="9"/>
      <c r="S24" s="9"/>
      <c r="T24" s="9"/>
      <c r="U24" s="9"/>
      <c r="V24" s="9"/>
      <c r="W24" s="9"/>
      <c r="X24" s="9"/>
      <c r="Y24" s="9"/>
      <c r="Z24" s="9"/>
      <c r="AA24" s="9"/>
      <c r="AB24" s="9"/>
      <c r="AC24" s="11"/>
      <c r="AF24" s="108"/>
      <c r="AG24" s="109" t="str">
        <f>'[1]11チームVer'!B21</f>
        <v>明石JRC</v>
      </c>
      <c r="AH24" s="110"/>
      <c r="AI24" s="111"/>
      <c r="AJ24" s="112"/>
      <c r="AM24" s="109" t="s">
        <v>26</v>
      </c>
      <c r="AN24" s="110"/>
      <c r="AQ24" s="113"/>
      <c r="AR24" s="113"/>
      <c r="AS24" s="109" t="s">
        <v>27</v>
      </c>
      <c r="AT24" s="110"/>
      <c r="AU24" s="113"/>
      <c r="AV24" s="113"/>
      <c r="AW24" s="109" t="s">
        <v>28</v>
      </c>
      <c r="AX24" s="110"/>
      <c r="AY24" s="114"/>
      <c r="AZ24" s="113"/>
      <c r="BA24" s="109" t="s">
        <v>29</v>
      </c>
      <c r="BB24" s="110"/>
      <c r="BC24" s="113"/>
      <c r="BD24" s="113"/>
      <c r="BE24" s="114"/>
      <c r="BF24" s="112"/>
      <c r="BG24" s="109" t="s">
        <v>30</v>
      </c>
      <c r="BH24" s="110"/>
      <c r="BI24" s="114"/>
      <c r="BK24" s="109" t="s">
        <v>8</v>
      </c>
      <c r="BL24" s="110"/>
      <c r="BO24" s="109" t="s">
        <v>6</v>
      </c>
      <c r="BP24" s="110"/>
      <c r="BQ24" s="115"/>
      <c r="BR24" s="114"/>
      <c r="BS24" s="109" t="s">
        <v>31</v>
      </c>
      <c r="BT24" s="110"/>
      <c r="BU24" s="113"/>
      <c r="BV24" s="113"/>
      <c r="BW24" s="109" t="s">
        <v>32</v>
      </c>
      <c r="BX24" s="110"/>
      <c r="BY24" s="112"/>
      <c r="BZ24" s="112"/>
      <c r="CA24" s="109" t="s">
        <v>33</v>
      </c>
      <c r="CB24" s="110"/>
    </row>
    <row r="25" spans="3:80" ht="17.25" customHeight="1">
      <c r="C25" s="8"/>
      <c r="F25" s="80" t="s">
        <v>34</v>
      </c>
      <c r="G25" s="80"/>
      <c r="H25" s="80"/>
      <c r="I25" s="80"/>
      <c r="J25" s="80"/>
      <c r="K25" s="80"/>
      <c r="L25" s="80"/>
      <c r="M25" s="80"/>
      <c r="N25" s="80"/>
      <c r="O25" s="80"/>
      <c r="P25" s="80"/>
      <c r="Q25" s="9"/>
      <c r="R25" s="9"/>
      <c r="S25" s="9"/>
      <c r="T25" s="9"/>
      <c r="U25" s="9"/>
      <c r="V25" s="9"/>
      <c r="W25" s="9"/>
      <c r="X25" s="9"/>
      <c r="Y25" s="9"/>
      <c r="Z25" s="9"/>
      <c r="AA25" s="9"/>
      <c r="AB25" s="9"/>
      <c r="AC25" s="11"/>
      <c r="AF25" s="108"/>
      <c r="AG25" s="116"/>
      <c r="AH25" s="117"/>
      <c r="AI25" s="111"/>
      <c r="AJ25" s="112"/>
      <c r="AM25" s="116"/>
      <c r="AN25" s="117"/>
      <c r="AQ25" s="113"/>
      <c r="AR25" s="113"/>
      <c r="AS25" s="116"/>
      <c r="AT25" s="117"/>
      <c r="AU25" s="113"/>
      <c r="AV25" s="113"/>
      <c r="AW25" s="116"/>
      <c r="AX25" s="117"/>
      <c r="AY25" s="114"/>
      <c r="AZ25" s="113"/>
      <c r="BA25" s="116"/>
      <c r="BB25" s="117"/>
      <c r="BC25" s="113"/>
      <c r="BD25" s="113"/>
      <c r="BE25" s="114"/>
      <c r="BF25" s="112"/>
      <c r="BG25" s="116"/>
      <c r="BH25" s="117"/>
      <c r="BI25" s="114"/>
      <c r="BK25" s="116"/>
      <c r="BL25" s="117"/>
      <c r="BO25" s="116"/>
      <c r="BP25" s="117"/>
      <c r="BQ25" s="115"/>
      <c r="BR25" s="114"/>
      <c r="BS25" s="116"/>
      <c r="BT25" s="117"/>
      <c r="BU25" s="113"/>
      <c r="BV25" s="113"/>
      <c r="BW25" s="116"/>
      <c r="BX25" s="117"/>
      <c r="BY25" s="112"/>
      <c r="BZ25" s="112"/>
      <c r="CA25" s="116"/>
      <c r="CB25" s="117"/>
    </row>
    <row r="26" spans="3:80" ht="17.25" customHeight="1">
      <c r="C26" s="8"/>
      <c r="F26" s="80" t="s">
        <v>35</v>
      </c>
      <c r="G26" s="80"/>
      <c r="H26" s="80"/>
      <c r="I26" s="80"/>
      <c r="J26" s="80"/>
      <c r="K26" s="80"/>
      <c r="L26" s="80"/>
      <c r="M26" s="80"/>
      <c r="N26" s="80"/>
      <c r="O26" s="80"/>
      <c r="P26" s="80"/>
      <c r="Q26" s="9"/>
      <c r="R26" s="9"/>
      <c r="S26" s="9"/>
      <c r="T26" s="9"/>
      <c r="U26" s="9"/>
      <c r="V26" s="9"/>
      <c r="W26" s="9"/>
      <c r="X26" s="9"/>
      <c r="Y26" s="9"/>
      <c r="Z26" s="9"/>
      <c r="AA26" s="9"/>
      <c r="AB26" s="9"/>
      <c r="AC26" s="11"/>
      <c r="AF26" s="108"/>
      <c r="AG26" s="116"/>
      <c r="AH26" s="117"/>
      <c r="AI26" s="111"/>
      <c r="AJ26" s="112"/>
      <c r="AM26" s="116"/>
      <c r="AN26" s="117"/>
      <c r="AQ26" s="113"/>
      <c r="AR26" s="113"/>
      <c r="AS26" s="116"/>
      <c r="AT26" s="117"/>
      <c r="AU26" s="113"/>
      <c r="AV26" s="113"/>
      <c r="AW26" s="116"/>
      <c r="AX26" s="117"/>
      <c r="AY26" s="114"/>
      <c r="AZ26" s="113"/>
      <c r="BA26" s="116"/>
      <c r="BB26" s="117"/>
      <c r="BC26" s="113"/>
      <c r="BD26" s="113"/>
      <c r="BE26" s="114"/>
      <c r="BF26" s="112"/>
      <c r="BG26" s="116"/>
      <c r="BH26" s="117"/>
      <c r="BI26" s="114"/>
      <c r="BK26" s="116"/>
      <c r="BL26" s="117"/>
      <c r="BO26" s="116"/>
      <c r="BP26" s="117"/>
      <c r="BQ26" s="115"/>
      <c r="BR26" s="114"/>
      <c r="BS26" s="116"/>
      <c r="BT26" s="117"/>
      <c r="BU26" s="113"/>
      <c r="BV26" s="113"/>
      <c r="BW26" s="116"/>
      <c r="BX26" s="117"/>
      <c r="BY26" s="112"/>
      <c r="BZ26" s="112"/>
      <c r="CA26" s="116"/>
      <c r="CB26" s="117"/>
    </row>
    <row r="27" spans="3:80" ht="17.25" customHeight="1">
      <c r="C27" s="8"/>
      <c r="D27" s="19"/>
      <c r="E27" s="80"/>
      <c r="F27" s="80"/>
      <c r="G27" s="80"/>
      <c r="H27" s="80"/>
      <c r="I27" s="80"/>
      <c r="J27" s="80"/>
      <c r="K27" s="80"/>
      <c r="L27" s="80"/>
      <c r="M27" s="80"/>
      <c r="N27" s="80"/>
      <c r="O27" s="80"/>
      <c r="P27" s="80"/>
      <c r="Q27" s="9"/>
      <c r="R27" s="9"/>
      <c r="S27" s="9"/>
      <c r="T27" s="9"/>
      <c r="U27" s="9"/>
      <c r="V27" s="9"/>
      <c r="W27" s="9"/>
      <c r="X27" s="9"/>
      <c r="Y27" s="9"/>
      <c r="Z27" s="9"/>
      <c r="AA27" s="9"/>
      <c r="AB27" s="9"/>
      <c r="AC27" s="11"/>
      <c r="AF27" s="108"/>
      <c r="AG27" s="116"/>
      <c r="AH27" s="117"/>
      <c r="AI27" s="111"/>
      <c r="AJ27" s="112"/>
      <c r="AM27" s="116"/>
      <c r="AN27" s="117"/>
      <c r="AQ27" s="113"/>
      <c r="AR27" s="113"/>
      <c r="AS27" s="116"/>
      <c r="AT27" s="117"/>
      <c r="AU27" s="113"/>
      <c r="AV27" s="113"/>
      <c r="AW27" s="116"/>
      <c r="AX27" s="117"/>
      <c r="AY27" s="114"/>
      <c r="AZ27" s="113"/>
      <c r="BA27" s="116"/>
      <c r="BB27" s="117"/>
      <c r="BC27" s="113"/>
      <c r="BD27" s="113"/>
      <c r="BE27" s="114"/>
      <c r="BF27" s="112"/>
      <c r="BG27" s="116"/>
      <c r="BH27" s="117"/>
      <c r="BI27" s="114"/>
      <c r="BK27" s="116"/>
      <c r="BL27" s="117"/>
      <c r="BO27" s="116"/>
      <c r="BP27" s="117"/>
      <c r="BQ27" s="115"/>
      <c r="BR27" s="114"/>
      <c r="BS27" s="116"/>
      <c r="BT27" s="117"/>
      <c r="BU27" s="113"/>
      <c r="BV27" s="113"/>
      <c r="BW27" s="116"/>
      <c r="BX27" s="117"/>
      <c r="BY27" s="112"/>
      <c r="BZ27" s="112"/>
      <c r="CA27" s="116"/>
      <c r="CB27" s="117"/>
    </row>
    <row r="28" spans="3:80" ht="17.25" customHeight="1">
      <c r="C28" s="8"/>
      <c r="E28" s="80" t="s">
        <v>36</v>
      </c>
      <c r="F28" s="80"/>
      <c r="G28" s="80"/>
      <c r="H28" s="80"/>
      <c r="I28" s="80"/>
      <c r="J28" s="80"/>
      <c r="K28" s="80"/>
      <c r="L28" s="80"/>
      <c r="M28" s="80"/>
      <c r="N28" s="80"/>
      <c r="O28" s="80"/>
      <c r="P28" s="80"/>
      <c r="Q28" s="9"/>
      <c r="R28" s="9"/>
      <c r="S28" s="9"/>
      <c r="T28" s="9"/>
      <c r="U28" s="9"/>
      <c r="V28" s="9"/>
      <c r="W28" s="9"/>
      <c r="X28" s="9"/>
      <c r="Y28" s="9"/>
      <c r="Z28" s="9"/>
      <c r="AA28" s="9"/>
      <c r="AB28" s="9"/>
      <c r="AC28" s="11"/>
      <c r="AF28" s="108"/>
      <c r="AG28" s="116"/>
      <c r="AH28" s="117"/>
      <c r="AI28" s="111"/>
      <c r="AJ28" s="112"/>
      <c r="AM28" s="116"/>
      <c r="AN28" s="117"/>
      <c r="AQ28" s="113"/>
      <c r="AR28" s="113"/>
      <c r="AS28" s="116"/>
      <c r="AT28" s="117"/>
      <c r="AU28" s="113"/>
      <c r="AV28" s="113"/>
      <c r="AW28" s="116"/>
      <c r="AX28" s="117"/>
      <c r="AY28" s="114"/>
      <c r="AZ28" s="113"/>
      <c r="BA28" s="116"/>
      <c r="BB28" s="117"/>
      <c r="BC28" s="113"/>
      <c r="BD28" s="113"/>
      <c r="BE28" s="114"/>
      <c r="BF28" s="112"/>
      <c r="BG28" s="116"/>
      <c r="BH28" s="117"/>
      <c r="BI28" s="114"/>
      <c r="BK28" s="116"/>
      <c r="BL28" s="117"/>
      <c r="BO28" s="116"/>
      <c r="BP28" s="117"/>
      <c r="BQ28" s="115"/>
      <c r="BR28" s="114"/>
      <c r="BS28" s="116"/>
      <c r="BT28" s="117"/>
      <c r="BU28" s="113"/>
      <c r="BV28" s="113"/>
      <c r="BW28" s="116"/>
      <c r="BX28" s="117"/>
      <c r="BY28" s="112"/>
      <c r="BZ28" s="112"/>
      <c r="CA28" s="116"/>
      <c r="CB28" s="117"/>
    </row>
    <row r="29" spans="3:80" ht="17.25" customHeight="1">
      <c r="C29" s="8"/>
      <c r="F29" s="80" t="s">
        <v>37</v>
      </c>
      <c r="G29" s="80"/>
      <c r="H29" s="80"/>
      <c r="I29" s="80"/>
      <c r="J29" s="80"/>
      <c r="K29" s="80"/>
      <c r="L29" s="80"/>
      <c r="M29" s="80"/>
      <c r="N29" s="80"/>
      <c r="O29" s="80"/>
      <c r="P29" s="80"/>
      <c r="Q29" s="9"/>
      <c r="R29" s="9"/>
      <c r="S29" s="9"/>
      <c r="T29" s="9"/>
      <c r="U29" s="9"/>
      <c r="V29" s="9"/>
      <c r="W29" s="9"/>
      <c r="X29" s="9"/>
      <c r="Y29" s="9"/>
      <c r="Z29" s="9"/>
      <c r="AA29" s="9"/>
      <c r="AB29" s="9"/>
      <c r="AC29" s="11"/>
      <c r="AF29" s="108"/>
      <c r="AG29" s="116"/>
      <c r="AH29" s="117"/>
      <c r="AI29" s="111"/>
      <c r="AJ29" s="112"/>
      <c r="AM29" s="116"/>
      <c r="AN29" s="117"/>
      <c r="AQ29" s="113"/>
      <c r="AR29" s="113"/>
      <c r="AS29" s="116"/>
      <c r="AT29" s="117"/>
      <c r="AU29" s="113"/>
      <c r="AV29" s="113"/>
      <c r="AW29" s="116"/>
      <c r="AX29" s="117"/>
      <c r="AY29" s="114"/>
      <c r="AZ29" s="113"/>
      <c r="BA29" s="116"/>
      <c r="BB29" s="117"/>
      <c r="BC29" s="113"/>
      <c r="BD29" s="113"/>
      <c r="BE29" s="114"/>
      <c r="BF29" s="112"/>
      <c r="BG29" s="116"/>
      <c r="BH29" s="117"/>
      <c r="BI29" s="114"/>
      <c r="BK29" s="116"/>
      <c r="BL29" s="117"/>
      <c r="BO29" s="116"/>
      <c r="BP29" s="117"/>
      <c r="BQ29" s="115"/>
      <c r="BR29" s="114"/>
      <c r="BS29" s="116"/>
      <c r="BT29" s="117"/>
      <c r="BU29" s="113"/>
      <c r="BV29" s="113"/>
      <c r="BW29" s="116"/>
      <c r="BX29" s="117"/>
      <c r="BY29" s="112"/>
      <c r="BZ29" s="112"/>
      <c r="CA29" s="116"/>
      <c r="CB29" s="117"/>
    </row>
    <row r="30" spans="3:80" ht="17.25" customHeight="1">
      <c r="C30" s="8"/>
      <c r="F30" s="80" t="s">
        <v>38</v>
      </c>
      <c r="G30" s="80"/>
      <c r="H30" s="80"/>
      <c r="I30" s="80"/>
      <c r="J30" s="80"/>
      <c r="K30" s="80"/>
      <c r="L30" s="80"/>
      <c r="M30" s="80"/>
      <c r="N30" s="80"/>
      <c r="O30" s="80"/>
      <c r="P30" s="80"/>
      <c r="Q30" s="9"/>
      <c r="R30" s="9"/>
      <c r="S30" s="9"/>
      <c r="T30" s="9"/>
      <c r="U30" s="9"/>
      <c r="V30" s="9"/>
      <c r="W30" s="9"/>
      <c r="X30" s="9"/>
      <c r="Y30" s="9"/>
      <c r="Z30" s="9"/>
      <c r="AA30" s="9"/>
      <c r="AB30" s="9"/>
      <c r="AC30" s="11"/>
      <c r="AF30" s="108"/>
      <c r="AG30" s="116"/>
      <c r="AH30" s="117"/>
      <c r="AI30" s="111"/>
      <c r="AJ30" s="112"/>
      <c r="AM30" s="116"/>
      <c r="AN30" s="117"/>
      <c r="AQ30" s="113"/>
      <c r="AR30" s="113"/>
      <c r="AS30" s="116"/>
      <c r="AT30" s="117"/>
      <c r="AU30" s="113"/>
      <c r="AV30" s="113"/>
      <c r="AW30" s="116"/>
      <c r="AX30" s="117"/>
      <c r="AY30" s="114"/>
      <c r="AZ30" s="113"/>
      <c r="BA30" s="116"/>
      <c r="BB30" s="117"/>
      <c r="BC30" s="113"/>
      <c r="BD30" s="113"/>
      <c r="BE30" s="114"/>
      <c r="BF30" s="112"/>
      <c r="BG30" s="116"/>
      <c r="BH30" s="117"/>
      <c r="BI30" s="114"/>
      <c r="BK30" s="116"/>
      <c r="BL30" s="117"/>
      <c r="BO30" s="116"/>
      <c r="BP30" s="117"/>
      <c r="BQ30" s="115"/>
      <c r="BR30" s="114"/>
      <c r="BS30" s="116"/>
      <c r="BT30" s="117"/>
      <c r="BU30" s="113"/>
      <c r="BV30" s="113"/>
      <c r="BW30" s="116"/>
      <c r="BX30" s="117"/>
      <c r="BY30" s="112"/>
      <c r="BZ30" s="112"/>
      <c r="CA30" s="116"/>
      <c r="CB30" s="117"/>
    </row>
    <row r="31" spans="3:80" ht="17.25" customHeight="1">
      <c r="C31" s="8"/>
      <c r="F31" s="80" t="s">
        <v>39</v>
      </c>
      <c r="G31" s="80"/>
      <c r="H31" s="80"/>
      <c r="I31" s="80"/>
      <c r="J31" s="80"/>
      <c r="K31" s="80"/>
      <c r="L31" s="80"/>
      <c r="M31" s="80"/>
      <c r="N31" s="80"/>
      <c r="O31" s="80"/>
      <c r="P31" s="80"/>
      <c r="Q31" s="9"/>
      <c r="R31" s="9"/>
      <c r="S31" s="9"/>
      <c r="T31" s="9"/>
      <c r="U31" s="9"/>
      <c r="V31" s="9"/>
      <c r="W31" s="9"/>
      <c r="X31" s="9"/>
      <c r="Y31" s="9"/>
      <c r="Z31" s="9"/>
      <c r="AA31" s="9"/>
      <c r="AB31" s="9"/>
      <c r="AC31" s="11"/>
      <c r="AF31" s="108"/>
      <c r="AG31" s="116"/>
      <c r="AH31" s="117"/>
      <c r="AI31" s="111"/>
      <c r="AJ31" s="112"/>
      <c r="AM31" s="116"/>
      <c r="AN31" s="117"/>
      <c r="AQ31" s="113"/>
      <c r="AR31" s="113"/>
      <c r="AS31" s="116"/>
      <c r="AT31" s="117"/>
      <c r="AU31" s="113"/>
      <c r="AV31" s="113"/>
      <c r="AW31" s="116"/>
      <c r="AX31" s="117"/>
      <c r="AY31" s="114"/>
      <c r="AZ31" s="113"/>
      <c r="BA31" s="116"/>
      <c r="BB31" s="117"/>
      <c r="BC31" s="113"/>
      <c r="BD31" s="113"/>
      <c r="BE31" s="114"/>
      <c r="BF31" s="112"/>
      <c r="BG31" s="116"/>
      <c r="BH31" s="117"/>
      <c r="BI31" s="114"/>
      <c r="BK31" s="116"/>
      <c r="BL31" s="117"/>
      <c r="BO31" s="116"/>
      <c r="BP31" s="117"/>
      <c r="BQ31" s="115"/>
      <c r="BR31" s="114"/>
      <c r="BS31" s="116"/>
      <c r="BT31" s="117"/>
      <c r="BU31" s="113"/>
      <c r="BV31" s="113"/>
      <c r="BW31" s="116"/>
      <c r="BX31" s="117"/>
      <c r="BY31" s="112"/>
      <c r="BZ31" s="112"/>
      <c r="CA31" s="116"/>
      <c r="CB31" s="117"/>
    </row>
    <row r="32" spans="3:80" ht="17.25" customHeight="1">
      <c r="C32" s="8"/>
      <c r="D32" s="19"/>
      <c r="E32" s="80"/>
      <c r="F32" s="80"/>
      <c r="G32" s="80"/>
      <c r="H32" s="80"/>
      <c r="I32" s="80"/>
      <c r="J32" s="80"/>
      <c r="K32" s="80"/>
      <c r="L32" s="80"/>
      <c r="M32" s="80"/>
      <c r="N32" s="80"/>
      <c r="O32" s="80"/>
      <c r="P32" s="80"/>
      <c r="Q32" s="9"/>
      <c r="R32" s="9"/>
      <c r="S32" s="9"/>
      <c r="T32" s="9"/>
      <c r="U32" s="9"/>
      <c r="V32" s="9"/>
      <c r="W32" s="9"/>
      <c r="X32" s="9"/>
      <c r="Y32" s="9"/>
      <c r="Z32" s="9"/>
      <c r="AA32" s="9"/>
      <c r="AB32" s="9"/>
      <c r="AC32" s="11"/>
      <c r="AF32" s="108"/>
      <c r="AG32" s="116"/>
      <c r="AH32" s="117"/>
      <c r="AI32" s="111"/>
      <c r="AJ32" s="112"/>
      <c r="AM32" s="116"/>
      <c r="AN32" s="117"/>
      <c r="AQ32" s="113"/>
      <c r="AR32" s="113"/>
      <c r="AS32" s="116"/>
      <c r="AT32" s="117"/>
      <c r="AU32" s="113"/>
      <c r="AV32" s="113"/>
      <c r="AW32" s="116"/>
      <c r="AX32" s="117"/>
      <c r="AY32" s="114"/>
      <c r="AZ32" s="113"/>
      <c r="BA32" s="116"/>
      <c r="BB32" s="117"/>
      <c r="BC32" s="113"/>
      <c r="BD32" s="113"/>
      <c r="BE32" s="114"/>
      <c r="BF32" s="112"/>
      <c r="BG32" s="116"/>
      <c r="BH32" s="117"/>
      <c r="BI32" s="114"/>
      <c r="BK32" s="116"/>
      <c r="BL32" s="117"/>
      <c r="BO32" s="116"/>
      <c r="BP32" s="117"/>
      <c r="BQ32" s="115"/>
      <c r="BR32" s="114"/>
      <c r="BS32" s="116"/>
      <c r="BT32" s="117"/>
      <c r="BU32" s="113"/>
      <c r="BV32" s="113"/>
      <c r="BW32" s="116"/>
      <c r="BX32" s="117"/>
      <c r="BY32" s="112"/>
      <c r="BZ32" s="112"/>
      <c r="CA32" s="116"/>
      <c r="CB32" s="117"/>
    </row>
    <row r="33" spans="3:84" ht="17.25" customHeight="1">
      <c r="C33" s="8"/>
      <c r="E33" s="80" t="s">
        <v>40</v>
      </c>
      <c r="G33" s="80"/>
      <c r="H33" s="80"/>
      <c r="I33" s="80"/>
      <c r="J33" s="80"/>
      <c r="K33" s="80"/>
      <c r="L33" s="80"/>
      <c r="M33" s="80"/>
      <c r="N33" s="80"/>
      <c r="O33" s="80"/>
      <c r="P33" s="80"/>
      <c r="Q33" s="9"/>
      <c r="R33" s="9"/>
      <c r="S33" s="9"/>
      <c r="T33" s="9"/>
      <c r="U33" s="9"/>
      <c r="V33" s="9"/>
      <c r="W33" s="9"/>
      <c r="X33" s="9"/>
      <c r="Y33" s="9"/>
      <c r="Z33" s="9"/>
      <c r="AA33" s="9"/>
      <c r="AB33" s="9"/>
      <c r="AC33" s="11"/>
      <c r="AF33" s="108"/>
      <c r="AG33" s="118"/>
      <c r="AH33" s="119"/>
      <c r="AI33" s="111"/>
      <c r="AJ33" s="112"/>
      <c r="AM33" s="118"/>
      <c r="AN33" s="119"/>
      <c r="AQ33" s="113"/>
      <c r="AR33" s="113"/>
      <c r="AS33" s="118"/>
      <c r="AT33" s="119"/>
      <c r="AU33" s="113"/>
      <c r="AV33" s="113"/>
      <c r="AW33" s="118"/>
      <c r="AX33" s="119"/>
      <c r="AY33" s="114"/>
      <c r="AZ33" s="113"/>
      <c r="BA33" s="118"/>
      <c r="BB33" s="119"/>
      <c r="BC33" s="113"/>
      <c r="BD33" s="113"/>
      <c r="BE33" s="114"/>
      <c r="BF33" s="112"/>
      <c r="BG33" s="118"/>
      <c r="BH33" s="119"/>
      <c r="BI33" s="114"/>
      <c r="BK33" s="118"/>
      <c r="BL33" s="119"/>
      <c r="BO33" s="118"/>
      <c r="BP33" s="119"/>
      <c r="BQ33" s="115"/>
      <c r="BR33" s="114"/>
      <c r="BS33" s="118"/>
      <c r="BT33" s="119"/>
      <c r="BU33" s="113"/>
      <c r="BV33" s="113"/>
      <c r="BW33" s="118"/>
      <c r="BX33" s="119"/>
      <c r="BY33" s="112"/>
      <c r="BZ33" s="112"/>
      <c r="CA33" s="118"/>
      <c r="CB33" s="119"/>
    </row>
    <row r="34" spans="3:84" ht="17.25" customHeight="1">
      <c r="C34" s="8"/>
      <c r="F34" s="80" t="s">
        <v>41</v>
      </c>
      <c r="G34" s="80"/>
      <c r="H34" s="80"/>
      <c r="I34" s="80"/>
      <c r="J34" s="80"/>
      <c r="K34" s="80"/>
      <c r="L34" s="80"/>
      <c r="M34" s="80"/>
      <c r="N34" s="80"/>
      <c r="O34" s="80"/>
      <c r="P34" s="80"/>
      <c r="Q34" s="9"/>
      <c r="R34" s="9"/>
      <c r="S34" s="9"/>
      <c r="T34" s="9"/>
      <c r="U34" s="9"/>
      <c r="V34" s="9"/>
      <c r="W34" s="9"/>
      <c r="X34" s="9"/>
      <c r="Y34" s="9"/>
      <c r="Z34" s="9"/>
      <c r="AA34" s="9"/>
      <c r="AB34" s="9"/>
      <c r="AC34" s="11"/>
      <c r="AF34" s="120"/>
      <c r="AG34" s="121"/>
      <c r="AH34" s="122"/>
      <c r="AI34" s="121"/>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row>
    <row r="35" spans="3:84" ht="17.25" customHeight="1">
      <c r="C35" s="8"/>
      <c r="F35" s="80" t="s">
        <v>39</v>
      </c>
      <c r="G35" s="80"/>
      <c r="H35" s="80"/>
      <c r="I35" s="80"/>
      <c r="J35" s="80"/>
      <c r="K35" s="80"/>
      <c r="L35" s="80"/>
      <c r="M35" s="80"/>
      <c r="N35" s="80"/>
      <c r="O35" s="80"/>
      <c r="P35" s="80"/>
      <c r="Q35" s="9"/>
      <c r="R35" s="9"/>
      <c r="S35" s="9"/>
      <c r="T35" s="9"/>
      <c r="U35" s="9"/>
      <c r="V35" s="9"/>
      <c r="W35" s="9"/>
      <c r="X35" s="9"/>
      <c r="Y35" s="9"/>
      <c r="Z35" s="9"/>
      <c r="AA35" s="9"/>
      <c r="AB35" s="9"/>
      <c r="AC35" s="11"/>
      <c r="AH35" s="123" t="s">
        <v>42</v>
      </c>
      <c r="AI35" s="123"/>
      <c r="AJ35" s="123"/>
      <c r="AK35" s="123"/>
      <c r="AL35" s="123"/>
      <c r="AM35" s="123"/>
      <c r="AN35" s="123"/>
      <c r="AO35" s="123"/>
      <c r="AP35" s="123"/>
      <c r="AQ35" s="123"/>
      <c r="AR35" s="123"/>
      <c r="AS35" s="123"/>
      <c r="AT35" s="123"/>
      <c r="AU35" s="123"/>
      <c r="AV35" s="123"/>
      <c r="AW35" s="123"/>
      <c r="AX35" s="123"/>
      <c r="AY35" s="123"/>
      <c r="AZ35" s="123"/>
      <c r="BA35" s="123"/>
      <c r="BI35" s="123" t="s">
        <v>43</v>
      </c>
      <c r="BJ35" s="123"/>
      <c r="BK35" s="123"/>
      <c r="BL35" s="123"/>
      <c r="BM35" s="123"/>
      <c r="BN35" s="123"/>
      <c r="BO35" s="123"/>
      <c r="BP35" s="123"/>
      <c r="BQ35" s="123"/>
      <c r="BR35" s="123"/>
      <c r="BS35" s="123"/>
      <c r="BT35" s="123"/>
      <c r="BU35" s="123"/>
      <c r="BV35" s="123"/>
      <c r="BW35" s="123"/>
      <c r="BX35" s="123"/>
      <c r="BY35" s="123"/>
      <c r="BZ35" s="123"/>
      <c r="CA35" s="123"/>
      <c r="CB35" s="123"/>
    </row>
    <row r="36" spans="3:84" ht="17.25" customHeight="1">
      <c r="C36" s="8"/>
      <c r="D36" s="19"/>
      <c r="E36" s="80"/>
      <c r="F36" s="80"/>
      <c r="G36" s="80"/>
      <c r="H36" s="80"/>
      <c r="I36" s="80"/>
      <c r="J36" s="80"/>
      <c r="K36" s="80"/>
      <c r="L36" s="80"/>
      <c r="M36" s="80"/>
      <c r="N36" s="80"/>
      <c r="O36" s="80"/>
      <c r="P36" s="80"/>
      <c r="Q36" s="9"/>
      <c r="R36" s="9"/>
      <c r="S36" s="9"/>
      <c r="T36" s="9"/>
      <c r="U36" s="9"/>
      <c r="V36" s="9"/>
      <c r="W36" s="9"/>
      <c r="X36" s="9"/>
      <c r="Y36" s="9"/>
      <c r="Z36" s="9"/>
      <c r="AA36" s="9"/>
      <c r="AB36" s="9"/>
      <c r="AC36" s="11"/>
      <c r="AO36" s="124" t="str">
        <f>IF(AK37="","5位",(IF(AK37&gt;AW37,AH38,AY38)))</f>
        <v>芦屋RS</v>
      </c>
      <c r="AP36" s="124"/>
      <c r="AQ36" s="124"/>
      <c r="AR36" s="124" t="str">
        <f>IF(AS38="","三勝者",(IF(AS38&gt;AV38,AR43,AV43)))</f>
        <v>三勝者</v>
      </c>
      <c r="AS36" s="124"/>
      <c r="AT36" s="124"/>
      <c r="BI36" s="125"/>
      <c r="BJ36" s="125"/>
      <c r="BK36" s="125"/>
      <c r="BL36" s="125"/>
      <c r="BM36" s="125"/>
      <c r="BN36" s="125"/>
      <c r="BO36" s="125"/>
      <c r="BP36" s="125"/>
      <c r="BQ36" s="125"/>
      <c r="BR36" s="125"/>
      <c r="BS36" s="125"/>
      <c r="BT36" s="125"/>
      <c r="BU36" s="125"/>
      <c r="BV36" s="125"/>
      <c r="BW36" s="125"/>
      <c r="BX36" s="125"/>
      <c r="BY36" s="125"/>
      <c r="BZ36" s="125"/>
      <c r="CA36" s="125"/>
      <c r="CB36" s="125"/>
    </row>
    <row r="37" spans="3:84" ht="17.25" customHeight="1" thickBot="1">
      <c r="C37" s="8"/>
      <c r="E37" s="80" t="s">
        <v>44</v>
      </c>
      <c r="G37" s="80"/>
      <c r="H37" s="80"/>
      <c r="I37" s="80"/>
      <c r="J37" s="80"/>
      <c r="K37" s="80"/>
      <c r="L37" s="80"/>
      <c r="M37" s="80"/>
      <c r="N37" s="80"/>
      <c r="O37" s="80"/>
      <c r="P37" s="80"/>
      <c r="Q37" s="9"/>
      <c r="R37" s="9"/>
      <c r="S37" s="9"/>
      <c r="T37" s="9"/>
      <c r="U37" s="9"/>
      <c r="V37" s="9"/>
      <c r="W37" s="9"/>
      <c r="X37" s="9"/>
      <c r="Y37" s="9"/>
      <c r="Z37" s="9"/>
      <c r="AA37" s="9"/>
      <c r="AB37" s="9"/>
      <c r="AC37" s="11"/>
      <c r="AH37" s="5"/>
      <c r="AI37" s="7"/>
      <c r="AJ37" s="7"/>
      <c r="AK37" s="126">
        <v>12</v>
      </c>
      <c r="AL37" s="126"/>
      <c r="AM37" s="17"/>
      <c r="AN37" s="17"/>
      <c r="AO37" s="17"/>
      <c r="AP37" s="17"/>
      <c r="AQ37" s="17"/>
      <c r="AR37" s="127"/>
      <c r="AS37" s="15"/>
      <c r="AT37" s="128"/>
      <c r="AU37" s="15"/>
      <c r="AV37" s="15"/>
      <c r="AW37" s="129">
        <v>54</v>
      </c>
      <c r="AX37" s="129"/>
      <c r="BG37" s="125"/>
      <c r="BH37" s="125"/>
      <c r="BI37" s="130"/>
      <c r="BJ37" s="122"/>
      <c r="BK37" s="122"/>
      <c r="BL37" s="122"/>
      <c r="BM37" s="122"/>
      <c r="BN37" s="122"/>
      <c r="BO37" s="122"/>
      <c r="BP37" s="122"/>
      <c r="BQ37" s="122"/>
      <c r="BR37" s="122"/>
      <c r="BS37" s="131"/>
      <c r="BT37" s="122"/>
      <c r="BU37" s="122"/>
      <c r="BV37" s="122"/>
      <c r="BW37" s="122"/>
      <c r="BX37" s="122"/>
      <c r="BY37" s="50"/>
      <c r="BZ37" s="50"/>
      <c r="CA37" s="50"/>
      <c r="CB37" s="50"/>
      <c r="CC37" s="125"/>
    </row>
    <row r="38" spans="3:84" ht="17.25" customHeight="1" thickTop="1">
      <c r="C38" s="8"/>
      <c r="F38" s="80" t="s">
        <v>41</v>
      </c>
      <c r="G38" s="80"/>
      <c r="H38" s="80"/>
      <c r="I38" s="80"/>
      <c r="J38" s="80"/>
      <c r="K38" s="80"/>
      <c r="L38" s="80"/>
      <c r="M38" s="80"/>
      <c r="N38" s="80"/>
      <c r="O38" s="80"/>
      <c r="P38" s="80"/>
      <c r="Q38" s="9"/>
      <c r="R38" s="9"/>
      <c r="S38" s="9"/>
      <c r="T38" s="9"/>
      <c r="U38" s="9"/>
      <c r="V38" s="9"/>
      <c r="W38" s="9"/>
      <c r="X38" s="9"/>
      <c r="Y38" s="9"/>
      <c r="Z38" s="9"/>
      <c r="AA38" s="9"/>
      <c r="AB38" s="9"/>
      <c r="AC38" s="11"/>
      <c r="AH38" s="21" t="str">
        <f>IF(AI42="","二勝者",(IF(AI42&gt;AK42,AH47,AL47)))</f>
        <v>西神戸RS</v>
      </c>
      <c r="AI38" s="21"/>
      <c r="AJ38" s="21"/>
      <c r="AK38" s="132"/>
      <c r="AL38" s="49"/>
      <c r="AM38" s="133"/>
      <c r="AN38" s="133"/>
      <c r="AO38" s="133"/>
      <c r="AP38" s="28" t="str">
        <f>$L$89</f>
        <v>灘浜G</v>
      </c>
      <c r="AQ38" s="28"/>
      <c r="AR38" s="27"/>
      <c r="AS38" s="27"/>
      <c r="AT38" s="134"/>
      <c r="AU38" s="2"/>
      <c r="AV38" s="2"/>
      <c r="AW38" s="2"/>
      <c r="AX38" s="2"/>
      <c r="AY38" s="135" t="str">
        <f>IF(AW42="","三勝者",(IF(AW42&gt;AY42,AV47,AZ47)))</f>
        <v>芦屋RS</v>
      </c>
      <c r="AZ38" s="136"/>
      <c r="BA38" s="136"/>
      <c r="BB38" s="134"/>
      <c r="BC38" s="2"/>
      <c r="BG38" s="125"/>
      <c r="BH38" s="125"/>
      <c r="BX38" s="137" ph="1"/>
      <c r="BY38" s="137"/>
      <c r="BZ38" s="137"/>
      <c r="CA38" s="137"/>
      <c r="CB38" s="50"/>
      <c r="CC38" s="125"/>
    </row>
    <row r="39" spans="3:84" ht="17.25" customHeight="1">
      <c r="C39" s="8"/>
      <c r="F39" s="80" t="s">
        <v>45</v>
      </c>
      <c r="G39" s="80"/>
      <c r="H39" s="80"/>
      <c r="I39" s="80"/>
      <c r="J39" s="80"/>
      <c r="K39" s="80"/>
      <c r="L39" s="80"/>
      <c r="M39" s="80"/>
      <c r="N39" s="80"/>
      <c r="O39" s="80"/>
      <c r="P39" s="80"/>
      <c r="Q39" s="9"/>
      <c r="R39" s="9"/>
      <c r="S39" s="9"/>
      <c r="T39" s="9"/>
      <c r="U39" s="9"/>
      <c r="V39" s="9"/>
      <c r="W39" s="9"/>
      <c r="X39" s="9"/>
      <c r="Y39" s="9"/>
      <c r="Z39" s="9"/>
      <c r="AA39" s="9"/>
      <c r="AB39" s="9"/>
      <c r="AC39" s="11"/>
      <c r="AH39" s="25"/>
      <c r="AI39" s="25"/>
      <c r="AJ39" s="25"/>
      <c r="AK39" s="52"/>
      <c r="AL39" s="24"/>
      <c r="AM39" s="134"/>
      <c r="AN39" s="134"/>
      <c r="AO39" s="134"/>
      <c r="AP39" s="27">
        <f>[1]リスト!J5</f>
        <v>43135</v>
      </c>
      <c r="AQ39" s="27"/>
      <c r="AR39" s="27"/>
      <c r="AS39" s="27"/>
      <c r="AT39" s="134"/>
      <c r="AU39" s="2"/>
      <c r="AV39" s="2"/>
      <c r="AW39" s="2"/>
      <c r="AX39" s="2"/>
      <c r="AY39" s="138"/>
      <c r="AZ39" s="47"/>
      <c r="BA39" s="47"/>
      <c r="BB39" s="134"/>
      <c r="BC39" s="2"/>
      <c r="BG39" s="125"/>
      <c r="BH39" s="125"/>
      <c r="BI39" s="123" t="s">
        <v>46</v>
      </c>
      <c r="BJ39" s="123"/>
      <c r="BK39" s="58">
        <f>[1]リスト!J4</f>
        <v>43128</v>
      </c>
      <c r="BL39" s="58"/>
      <c r="BM39" s="58"/>
      <c r="BN39" s="45">
        <f>VLOOKUP(BI39,$E$63:$N$101,8,0)</f>
        <v>0.41666666666666669</v>
      </c>
      <c r="BO39" s="45"/>
      <c r="BP39" s="45"/>
      <c r="BQ39" s="27" t="str">
        <f>$L$75</f>
        <v>灘浜G</v>
      </c>
      <c r="BR39" s="27"/>
      <c r="BS39" s="27"/>
    </row>
    <row r="40" spans="3:84" ht="17.25" customHeight="1">
      <c r="C40" s="8"/>
      <c r="F40" s="80" t="s">
        <v>47</v>
      </c>
      <c r="G40" s="80"/>
      <c r="H40" s="80"/>
      <c r="I40" s="80"/>
      <c r="J40" s="80"/>
      <c r="K40" s="80"/>
      <c r="L40" s="80"/>
      <c r="M40" s="80"/>
      <c r="N40" s="80"/>
      <c r="O40" s="80"/>
      <c r="P40" s="80"/>
      <c r="Q40" s="9"/>
      <c r="R40" s="9"/>
      <c r="S40" s="9"/>
      <c r="T40" s="9"/>
      <c r="U40" s="9"/>
      <c r="V40" s="9"/>
      <c r="W40" s="9"/>
      <c r="X40" s="9"/>
      <c r="Y40" s="9"/>
      <c r="Z40" s="9"/>
      <c r="AA40" s="9"/>
      <c r="AB40" s="9"/>
      <c r="AC40" s="11"/>
      <c r="AH40" s="12"/>
      <c r="AI40" s="7"/>
      <c r="AJ40" s="7"/>
      <c r="AK40" s="38"/>
      <c r="AL40" s="24"/>
      <c r="AM40" s="131"/>
      <c r="AN40" s="131"/>
      <c r="AO40" s="131"/>
      <c r="AP40" s="45">
        <f>VLOOKUP(AQ41,$E$63:$N$101,8,0)</f>
        <v>0.47916666666666669</v>
      </c>
      <c r="AQ40" s="45"/>
      <c r="AR40" s="45"/>
      <c r="AS40" s="45"/>
      <c r="AT40" s="131"/>
      <c r="AU40" s="2"/>
      <c r="AV40" s="7"/>
      <c r="AW40" s="24"/>
      <c r="AX40" s="2"/>
      <c r="AY40" s="38"/>
      <c r="AZ40" s="2"/>
      <c r="BA40" s="2"/>
      <c r="BB40" s="2"/>
      <c r="BC40" s="2"/>
      <c r="BG40" s="125"/>
      <c r="BH40" s="125"/>
      <c r="BK40" s="139" t="str">
        <f>IF(AS20="","①敗者",(IF(AS20&lt;AX20,AS24,AW24)))</f>
        <v>川西市RS</v>
      </c>
      <c r="BL40" s="140"/>
      <c r="BM40" s="140"/>
      <c r="BN40" s="140"/>
      <c r="BO40" s="140"/>
      <c r="BP40" s="140"/>
      <c r="BQ40" s="141"/>
      <c r="BR40" s="142">
        <v>45</v>
      </c>
      <c r="BS40" s="142"/>
      <c r="BT40" s="137" t="s">
        <v>48</v>
      </c>
      <c r="BU40" s="124">
        <v>10</v>
      </c>
      <c r="BV40" s="124"/>
      <c r="BW40" s="139" t="str">
        <f>IF(BS20="","②敗者",(IF(BS20&lt;BX20,BS24,BW24)))</f>
        <v>宝塚RS</v>
      </c>
      <c r="BX40" s="140"/>
      <c r="BY40" s="140"/>
      <c r="BZ40" s="140"/>
      <c r="CA40" s="140"/>
      <c r="CB40" s="140"/>
      <c r="CC40" s="141"/>
      <c r="CE40" s="50"/>
      <c r="CF40" s="125"/>
    </row>
    <row r="41" spans="3:84" ht="17.25" customHeight="1">
      <c r="C41" s="8"/>
      <c r="D41" s="19"/>
      <c r="E41" s="80"/>
      <c r="F41" s="80"/>
      <c r="G41" s="80"/>
      <c r="H41" s="80"/>
      <c r="I41" s="80"/>
      <c r="J41" s="80"/>
      <c r="K41" s="80"/>
      <c r="L41" s="80"/>
      <c r="M41" s="80"/>
      <c r="N41" s="80"/>
      <c r="O41" s="80"/>
      <c r="P41" s="80"/>
      <c r="Q41" s="9"/>
      <c r="R41" s="9"/>
      <c r="S41" s="9"/>
      <c r="T41" s="9"/>
      <c r="U41" s="9"/>
      <c r="V41" s="9"/>
      <c r="W41" s="9"/>
      <c r="X41" s="9"/>
      <c r="Y41" s="9"/>
      <c r="Z41" s="9"/>
      <c r="AA41" s="9"/>
      <c r="AB41" s="9"/>
      <c r="AC41" s="11"/>
      <c r="AH41" s="12"/>
      <c r="AI41" s="7"/>
      <c r="AJ41" s="7"/>
      <c r="AK41" s="38"/>
      <c r="AL41" s="24"/>
      <c r="AM41" s="24"/>
      <c r="AN41" s="131"/>
      <c r="AO41" s="131"/>
      <c r="AP41" s="131"/>
      <c r="AQ41" s="45" t="s">
        <v>49</v>
      </c>
      <c r="AR41" s="45"/>
      <c r="AS41" s="131"/>
      <c r="AT41" s="7"/>
      <c r="AU41" s="2"/>
      <c r="AV41" s="7"/>
      <c r="AW41" s="24"/>
      <c r="AX41" s="2"/>
      <c r="AY41" s="38"/>
      <c r="AZ41" s="2"/>
      <c r="BA41" s="2"/>
      <c r="BB41" s="2"/>
      <c r="BC41" s="2"/>
      <c r="BG41" s="125"/>
      <c r="BH41" s="125"/>
    </row>
    <row r="42" spans="3:84" ht="17.25" customHeight="1" thickBot="1">
      <c r="C42" s="8"/>
      <c r="E42" s="80" t="s">
        <v>50</v>
      </c>
      <c r="F42" s="80"/>
      <c r="G42" s="80"/>
      <c r="H42" s="80"/>
      <c r="I42" s="80"/>
      <c r="J42" s="80"/>
      <c r="K42" s="80"/>
      <c r="L42" s="80"/>
      <c r="M42" s="80"/>
      <c r="N42" s="80"/>
      <c r="O42" s="80"/>
      <c r="P42" s="80"/>
      <c r="Q42" s="9"/>
      <c r="R42" s="9"/>
      <c r="S42" s="9"/>
      <c r="T42" s="9"/>
      <c r="U42" s="9"/>
      <c r="V42" s="9"/>
      <c r="W42" s="9"/>
      <c r="X42" s="9"/>
      <c r="Y42" s="9"/>
      <c r="Z42" s="9"/>
      <c r="AA42" s="9"/>
      <c r="AB42" s="9"/>
      <c r="AC42" s="11"/>
      <c r="AH42" s="7"/>
      <c r="AI42" s="18">
        <v>21</v>
      </c>
      <c r="AJ42" s="143"/>
      <c r="AK42" s="144">
        <v>35</v>
      </c>
      <c r="AL42" s="13"/>
      <c r="AM42" s="7"/>
      <c r="AN42" s="7"/>
      <c r="AO42" s="53" t="str">
        <f>IF(AN43="","7位",(IF(AN43&gt;AT43,AM44,AT44)))</f>
        <v>尼崎RS</v>
      </c>
      <c r="AP42" s="53"/>
      <c r="AQ42" s="53"/>
      <c r="AR42" s="53" t="str">
        <f>IF(AS46="","三勝者",(IF(AS46&gt;AV46,AR50,AV50)))</f>
        <v>三勝者</v>
      </c>
      <c r="AS42" s="53"/>
      <c r="AT42" s="53"/>
      <c r="AU42" s="86"/>
      <c r="AV42" s="7"/>
      <c r="AW42" s="18">
        <v>10</v>
      </c>
      <c r="AX42" s="143"/>
      <c r="AY42" s="145">
        <v>19</v>
      </c>
      <c r="AZ42" s="146"/>
      <c r="BA42" s="2"/>
      <c r="BG42" s="125"/>
      <c r="BH42" s="125"/>
      <c r="BI42" s="123" t="s">
        <v>51</v>
      </c>
      <c r="BJ42" s="123"/>
      <c r="BK42" s="34">
        <f>[1]リスト!J5</f>
        <v>43135</v>
      </c>
      <c r="BL42" s="34"/>
      <c r="BM42" s="34"/>
      <c r="BN42" s="147">
        <f>VLOOKUP(BI42,$E$63:$N$101,8,0)</f>
        <v>0.41666666666666669</v>
      </c>
      <c r="BO42" s="147"/>
      <c r="BP42" s="147"/>
      <c r="BQ42" s="27" t="str">
        <f>$L$89</f>
        <v>灘浜G</v>
      </c>
      <c r="BR42" s="27"/>
      <c r="BS42" s="27"/>
      <c r="BT42" s="25"/>
      <c r="BX42" s="122"/>
      <c r="BY42" s="122"/>
      <c r="BZ42" s="50"/>
      <c r="CA42" s="125"/>
      <c r="CE42" s="50"/>
      <c r="CF42" s="125"/>
    </row>
    <row r="43" spans="3:84" ht="17.25" customHeight="1" thickTop="1" thickBot="1">
      <c r="C43" s="8"/>
      <c r="F43" s="148" t="s">
        <v>52</v>
      </c>
      <c r="G43" s="80"/>
      <c r="H43" s="80"/>
      <c r="I43" s="80"/>
      <c r="J43" s="80"/>
      <c r="K43" s="80"/>
      <c r="L43" s="80"/>
      <c r="M43" s="80"/>
      <c r="N43" s="80"/>
      <c r="O43" s="80"/>
      <c r="P43" s="80"/>
      <c r="Q43" s="9"/>
      <c r="R43" s="9"/>
      <c r="S43" s="9"/>
      <c r="T43" s="9"/>
      <c r="U43" s="9"/>
      <c r="V43" s="9"/>
      <c r="W43" s="9"/>
      <c r="X43" s="9"/>
      <c r="Y43" s="9"/>
      <c r="Z43" s="9"/>
      <c r="AA43" s="9"/>
      <c r="AB43" s="9"/>
      <c r="AC43" s="11"/>
      <c r="AF43" s="125"/>
      <c r="AG43" s="125"/>
      <c r="AH43" s="149"/>
      <c r="AI43" s="150" t="str">
        <f>$L$75</f>
        <v>灘浜G</v>
      </c>
      <c r="AJ43" s="28"/>
      <c r="AK43" s="27"/>
      <c r="AL43" s="27"/>
      <c r="AM43" s="35"/>
      <c r="AN43" s="42">
        <v>20</v>
      </c>
      <c r="AO43" s="42"/>
      <c r="AP43" s="151"/>
      <c r="AQ43" s="152"/>
      <c r="AR43" s="153"/>
      <c r="AS43" s="153"/>
      <c r="AT43" s="18" ph="1">
        <v>12</v>
      </c>
      <c r="AU43" s="18"/>
      <c r="AV43" s="91"/>
      <c r="AW43" s="150" t="str">
        <f>$L$75</f>
        <v>灘浜G</v>
      </c>
      <c r="AX43" s="28"/>
      <c r="AY43" s="27"/>
      <c r="AZ43" s="27"/>
      <c r="BA43" s="38"/>
      <c r="BG43" s="125"/>
      <c r="BH43" s="125"/>
      <c r="BK43" s="139" t="str">
        <f>BK40</f>
        <v>川西市RS</v>
      </c>
      <c r="BL43" s="140"/>
      <c r="BM43" s="140"/>
      <c r="BN43" s="140"/>
      <c r="BO43" s="140"/>
      <c r="BP43" s="140"/>
      <c r="BQ43" s="141"/>
      <c r="BR43" s="154">
        <v>7</v>
      </c>
      <c r="BS43" s="154"/>
      <c r="BT43" s="137" t="s">
        <v>53</v>
      </c>
      <c r="BU43" s="155">
        <v>36</v>
      </c>
      <c r="BV43" s="155"/>
      <c r="BW43" s="139" t="str">
        <f>IF(BK20="","③敗者",(IF(BK20&lt;BP20,BK24,BO24)))</f>
        <v>合同１</v>
      </c>
      <c r="BX43" s="140"/>
      <c r="BY43" s="140"/>
      <c r="BZ43" s="140"/>
      <c r="CA43" s="140"/>
      <c r="CB43" s="140"/>
      <c r="CC43" s="141"/>
    </row>
    <row r="44" spans="3:84" ht="17.25" customHeight="1" thickTop="1">
      <c r="C44" s="8"/>
      <c r="D44" s="19"/>
      <c r="E44" s="80"/>
      <c r="F44" s="80"/>
      <c r="G44" s="80"/>
      <c r="H44" s="80"/>
      <c r="I44" s="80"/>
      <c r="J44" s="80"/>
      <c r="K44" s="80"/>
      <c r="L44" s="80"/>
      <c r="M44" s="80"/>
      <c r="N44" s="80"/>
      <c r="O44" s="80"/>
      <c r="P44" s="80"/>
      <c r="Q44" s="9"/>
      <c r="R44" s="9"/>
      <c r="S44" s="9"/>
      <c r="T44" s="9"/>
      <c r="U44" s="9"/>
      <c r="V44" s="9"/>
      <c r="W44" s="9"/>
      <c r="X44" s="9"/>
      <c r="Y44" s="9"/>
      <c r="Z44" s="9"/>
      <c r="AA44" s="9"/>
      <c r="AB44" s="9"/>
      <c r="AC44" s="11"/>
      <c r="AH44" s="100"/>
      <c r="AI44" s="156">
        <f>[1]リスト!J4</f>
        <v>43128</v>
      </c>
      <c r="AJ44" s="58"/>
      <c r="AK44" s="58"/>
      <c r="AL44" s="58"/>
      <c r="AM44" s="157" t="str">
        <f>IF(AI42="","二敗者",(IF(AI42&lt;AK42,AH47,AL47)))</f>
        <v>尼崎RS</v>
      </c>
      <c r="AN44" s="158"/>
      <c r="AO44" s="158"/>
      <c r="AP44" s="27" t="str">
        <f>$L$89</f>
        <v>灘浜G</v>
      </c>
      <c r="AQ44" s="27"/>
      <c r="AR44" s="28"/>
      <c r="AS44" s="28"/>
      <c r="AT44" s="159" t="str">
        <f>IF(AW42="","三敗者",(IF(AW42&lt;AY42,AV47,AZ47)))</f>
        <v>合同２</v>
      </c>
      <c r="AU44" s="159"/>
      <c r="AV44" s="160"/>
      <c r="AW44" s="156">
        <f>[1]リスト!J4</f>
        <v>43128</v>
      </c>
      <c r="AX44" s="51"/>
      <c r="AY44" s="51"/>
      <c r="AZ44" s="58"/>
      <c r="BA44" s="38"/>
      <c r="BG44" s="125"/>
      <c r="BH44" s="125"/>
      <c r="BW44" s="1" t="s">
        <v>54</v>
      </c>
      <c r="CD44" s="161"/>
      <c r="CE44" s="122"/>
      <c r="CF44" s="125"/>
    </row>
    <row r="45" spans="3:84" ht="17.25" customHeight="1">
      <c r="C45" s="8"/>
      <c r="D45" s="162" t="s">
        <v>55</v>
      </c>
      <c r="E45" s="80"/>
      <c r="F45" s="80"/>
      <c r="G45" s="80"/>
      <c r="H45" s="80"/>
      <c r="I45" s="80"/>
      <c r="J45" s="80"/>
      <c r="K45" s="80"/>
      <c r="L45" s="80"/>
      <c r="M45" s="80"/>
      <c r="N45" s="80"/>
      <c r="O45" s="80"/>
      <c r="P45" s="80"/>
      <c r="Q45" s="9"/>
      <c r="R45" s="9"/>
      <c r="S45" s="9"/>
      <c r="T45" s="9"/>
      <c r="U45" s="9"/>
      <c r="V45" s="9"/>
      <c r="W45" s="9"/>
      <c r="X45" s="9"/>
      <c r="Y45" s="9"/>
      <c r="Z45" s="9"/>
      <c r="AA45" s="9"/>
      <c r="AB45" s="9"/>
      <c r="AC45" s="11"/>
      <c r="AH45" s="100"/>
      <c r="AI45" s="163">
        <f>VLOOKUP(AJ46,$E$63:$N$101,8,0)</f>
        <v>0.44444444444444448</v>
      </c>
      <c r="AJ45" s="45"/>
      <c r="AK45" s="45"/>
      <c r="AL45" s="45"/>
      <c r="AM45" s="35"/>
      <c r="AN45" s="25"/>
      <c r="AO45" s="25"/>
      <c r="AP45" s="27">
        <f>[1]リスト!J5</f>
        <v>43135</v>
      </c>
      <c r="AQ45" s="27"/>
      <c r="AR45" s="27"/>
      <c r="AS45" s="27"/>
      <c r="AT45" s="47"/>
      <c r="AU45" s="47"/>
      <c r="AV45" s="164"/>
      <c r="AW45" s="163">
        <f>VLOOKUP(AX46,$E$63:$N$101,8,0)</f>
        <v>0.47569444444444448</v>
      </c>
      <c r="AX45" s="45"/>
      <c r="AY45" s="45"/>
      <c r="AZ45" s="45"/>
      <c r="BA45" s="38"/>
      <c r="BG45" s="125"/>
      <c r="BH45" s="125"/>
      <c r="BI45" s="123" t="s">
        <v>56</v>
      </c>
      <c r="BJ45" s="123"/>
      <c r="BK45" s="34">
        <f>[1]リスト!J5</f>
        <v>43135</v>
      </c>
      <c r="BL45" s="34"/>
      <c r="BM45" s="34"/>
      <c r="BN45" s="45">
        <f>VLOOKUP(BI45,$E$63:$N$101,8,0)</f>
        <v>0.51041666666666674</v>
      </c>
      <c r="BO45" s="45"/>
      <c r="BP45" s="45"/>
      <c r="BQ45" s="27" t="str">
        <f>$L$89</f>
        <v>灘浜G</v>
      </c>
      <c r="BR45" s="27"/>
      <c r="BS45" s="27"/>
      <c r="BT45" s="25"/>
      <c r="BU45" s="137"/>
    </row>
    <row r="46" spans="3:84" ht="17.25" customHeight="1">
      <c r="C46" s="8"/>
      <c r="E46" s="80" t="s">
        <v>57</v>
      </c>
      <c r="F46" s="80"/>
      <c r="G46" s="80"/>
      <c r="H46" s="80"/>
      <c r="I46" s="80"/>
      <c r="J46" s="80"/>
      <c r="K46" s="80"/>
      <c r="L46" s="80"/>
      <c r="M46" s="80"/>
      <c r="N46" s="80"/>
      <c r="O46" s="80"/>
      <c r="P46" s="80"/>
      <c r="Q46" s="9"/>
      <c r="R46" s="9"/>
      <c r="S46" s="9"/>
      <c r="T46" s="9"/>
      <c r="U46" s="9"/>
      <c r="V46" s="9"/>
      <c r="W46" s="9"/>
      <c r="X46" s="9"/>
      <c r="Y46" s="9"/>
      <c r="Z46" s="9"/>
      <c r="AA46" s="9"/>
      <c r="AB46" s="9"/>
      <c r="AC46" s="11"/>
      <c r="AH46" s="7"/>
      <c r="AI46" s="165"/>
      <c r="AJ46" s="45" t="s">
        <v>58</v>
      </c>
      <c r="AK46" s="45"/>
      <c r="AL46" s="17"/>
      <c r="AM46" s="62"/>
      <c r="AN46" s="7"/>
      <c r="AO46" s="7"/>
      <c r="AP46" s="147">
        <f>VLOOKUP(AQ47,$E$63:$N$101,8,0)</f>
        <v>0.44791666666666669</v>
      </c>
      <c r="AQ46" s="166"/>
      <c r="AR46" s="166"/>
      <c r="AS46" s="166"/>
      <c r="AT46" s="7" ph="1"/>
      <c r="AU46" s="7" ph="1"/>
      <c r="AV46" s="91"/>
      <c r="AW46" s="165"/>
      <c r="AX46" s="45" t="s">
        <v>59</v>
      </c>
      <c r="AY46" s="45"/>
      <c r="AZ46" s="17"/>
      <c r="BA46" s="62"/>
      <c r="BG46" s="125"/>
      <c r="BH46" s="125"/>
      <c r="BK46" s="139" t="str">
        <f>BW40</f>
        <v>宝塚RS</v>
      </c>
      <c r="BL46" s="140"/>
      <c r="BM46" s="140"/>
      <c r="BN46" s="140"/>
      <c r="BO46" s="140"/>
      <c r="BP46" s="140"/>
      <c r="BQ46" s="141"/>
      <c r="BR46" s="142">
        <v>31</v>
      </c>
      <c r="BS46" s="142"/>
      <c r="BT46" s="137" t="s">
        <v>53</v>
      </c>
      <c r="BU46" s="124">
        <v>17</v>
      </c>
      <c r="BV46" s="124"/>
      <c r="BW46" s="139" t="str">
        <f>BW43</f>
        <v>合同１</v>
      </c>
      <c r="BX46" s="140"/>
      <c r="BY46" s="140"/>
      <c r="BZ46" s="140"/>
      <c r="CA46" s="140"/>
      <c r="CB46" s="140"/>
      <c r="CC46" s="141"/>
    </row>
    <row r="47" spans="3:84" ht="17.25" customHeight="1">
      <c r="C47" s="8"/>
      <c r="D47" s="80"/>
      <c r="E47" s="80"/>
      <c r="G47" s="80"/>
      <c r="H47" s="80"/>
      <c r="I47" s="80"/>
      <c r="J47" s="80"/>
      <c r="K47" s="80"/>
      <c r="L47" s="80"/>
      <c r="M47" s="80"/>
      <c r="N47" s="80"/>
      <c r="O47" s="80"/>
      <c r="P47" s="80"/>
      <c r="Q47" s="9"/>
      <c r="R47" s="9"/>
      <c r="S47" s="9"/>
      <c r="T47" s="9"/>
      <c r="U47" s="9"/>
      <c r="V47" s="9"/>
      <c r="W47" s="9"/>
      <c r="X47" s="9"/>
      <c r="Y47" s="9"/>
      <c r="Z47" s="9"/>
      <c r="AA47" s="9"/>
      <c r="AB47" s="9"/>
      <c r="AC47" s="11"/>
      <c r="AH47" s="167" t="str">
        <f>IF(AM15="","④敗者",(IF(AH15&lt;AM15,AG24,AM24)))</f>
        <v>尼崎RS</v>
      </c>
      <c r="AI47" s="167"/>
      <c r="AJ47" s="113"/>
      <c r="AK47" s="113"/>
      <c r="AL47" s="167" t="str">
        <f>IF(BV15="","⑥敗者",(IF(BV15&lt;CA15,BS16,CA24)))</f>
        <v>西神戸RS</v>
      </c>
      <c r="AM47" s="167"/>
      <c r="AN47" s="113"/>
      <c r="AO47" s="113"/>
      <c r="AP47" s="113"/>
      <c r="AQ47" s="168" t="s">
        <v>60</v>
      </c>
      <c r="AR47" s="168"/>
      <c r="AS47" s="113"/>
      <c r="AT47" s="114" ph="1"/>
      <c r="AU47" s="113" ph="1"/>
      <c r="AV47" s="167" t="str">
        <f>IF(BH15="","⑦敗者",(IF(BH15&lt;BM15,BG24,BN16)))</f>
        <v>合同２</v>
      </c>
      <c r="AW47" s="167"/>
      <c r="AX47" s="113"/>
      <c r="AY47" s="113"/>
      <c r="AZ47" s="167" t="str">
        <f>IF(AY9="","⑤敗者",(IF(AV15=BA15,AS16,BA24)))</f>
        <v>芦屋RS</v>
      </c>
      <c r="BA47" s="167"/>
      <c r="BI47" s="125"/>
      <c r="BJ47" s="125"/>
      <c r="BK47" s="125"/>
      <c r="BL47" s="125"/>
      <c r="BM47" s="131"/>
      <c r="BN47" s="169"/>
      <c r="BO47" s="169"/>
      <c r="BP47" s="169"/>
      <c r="BQ47" s="125"/>
      <c r="BR47" s="125"/>
      <c r="BS47" s="125"/>
      <c r="BT47" s="134"/>
      <c r="BU47" s="50"/>
      <c r="BV47" s="50"/>
    </row>
    <row r="48" spans="3:84" ht="17.25" customHeight="1">
      <c r="C48" s="8"/>
      <c r="D48" s="162" t="s">
        <v>61</v>
      </c>
      <c r="E48" s="80"/>
      <c r="F48" s="80"/>
      <c r="G48" s="80"/>
      <c r="H48" s="80"/>
      <c r="I48" s="80"/>
      <c r="J48" s="80"/>
      <c r="K48" s="80"/>
      <c r="L48" s="80"/>
      <c r="M48" s="80"/>
      <c r="N48" s="80"/>
      <c r="O48" s="80"/>
      <c r="P48" s="80"/>
      <c r="Q48" s="9"/>
      <c r="R48" s="9"/>
      <c r="S48" s="9"/>
      <c r="T48" s="9"/>
      <c r="U48" s="9"/>
      <c r="V48" s="9"/>
      <c r="W48" s="9"/>
      <c r="X48" s="9"/>
      <c r="Y48" s="9"/>
      <c r="Z48" s="9"/>
      <c r="AA48" s="9"/>
      <c r="AB48" s="9"/>
      <c r="AC48" s="11"/>
      <c r="AH48" s="167"/>
      <c r="AI48" s="167"/>
      <c r="AJ48" s="113"/>
      <c r="AK48" s="113"/>
      <c r="AL48" s="167"/>
      <c r="AM48" s="167"/>
      <c r="AN48" s="113"/>
      <c r="AO48" s="113"/>
      <c r="AP48" s="113"/>
      <c r="AQ48" s="113"/>
      <c r="AR48" s="113"/>
      <c r="AS48" s="113"/>
      <c r="AT48" s="114" ph="1"/>
      <c r="AU48" s="113" ph="1"/>
      <c r="AV48" s="167"/>
      <c r="AW48" s="167"/>
      <c r="AX48" s="113"/>
      <c r="AY48" s="113"/>
      <c r="AZ48" s="167"/>
      <c r="BA48" s="167"/>
      <c r="BX48" s="122"/>
      <c r="BY48" s="131"/>
      <c r="BZ48" s="131"/>
      <c r="CA48" s="122"/>
      <c r="CB48" s="122"/>
      <c r="CC48" s="125"/>
    </row>
    <row r="49" spans="2:82" ht="17.25" customHeight="1">
      <c r="C49" s="8"/>
      <c r="E49" s="80" t="s">
        <v>62</v>
      </c>
      <c r="F49" s="80"/>
      <c r="G49" s="80"/>
      <c r="H49" s="80"/>
      <c r="I49" s="80"/>
      <c r="J49" s="80"/>
      <c r="K49" s="80"/>
      <c r="L49" s="80"/>
      <c r="M49" s="80"/>
      <c r="N49" s="80"/>
      <c r="O49" s="80"/>
      <c r="P49" s="80"/>
      <c r="Q49" s="9"/>
      <c r="R49" s="9"/>
      <c r="S49" s="9"/>
      <c r="T49" s="9"/>
      <c r="U49" s="9"/>
      <c r="V49" s="9"/>
      <c r="W49" s="9"/>
      <c r="X49" s="9"/>
      <c r="Y49" s="9"/>
      <c r="Z49" s="9"/>
      <c r="AA49" s="9"/>
      <c r="AB49" s="9"/>
      <c r="AC49" s="11"/>
      <c r="AH49" s="167"/>
      <c r="AI49" s="167"/>
      <c r="AJ49" s="113"/>
      <c r="AK49" s="113"/>
      <c r="AL49" s="167"/>
      <c r="AM49" s="167"/>
      <c r="AN49" s="113"/>
      <c r="AO49" s="113"/>
      <c r="AP49" s="113"/>
      <c r="AQ49" s="113"/>
      <c r="AR49" s="113"/>
      <c r="AS49" s="113"/>
      <c r="AT49" s="114" ph="1"/>
      <c r="AU49" s="113" ph="1"/>
      <c r="AV49" s="167"/>
      <c r="AW49" s="167"/>
      <c r="AX49" s="113"/>
      <c r="AY49" s="113"/>
      <c r="AZ49" s="167"/>
      <c r="BA49" s="167"/>
      <c r="BJ49" s="170"/>
      <c r="BK49" s="171"/>
      <c r="BL49" s="171"/>
      <c r="BM49" s="171"/>
      <c r="BN49" s="171"/>
      <c r="BO49" s="171"/>
      <c r="BP49" s="171"/>
      <c r="BQ49" s="172"/>
      <c r="BR49" s="173" t="s">
        <v>63</v>
      </c>
      <c r="BS49" s="173"/>
      <c r="BT49" s="173" t="s">
        <v>64</v>
      </c>
      <c r="BU49" s="173"/>
      <c r="BV49" s="173" t="s">
        <v>65</v>
      </c>
      <c r="BW49" s="173"/>
      <c r="BZ49" s="137"/>
      <c r="CB49" s="174"/>
    </row>
    <row r="50" spans="2:82" ht="17.25" customHeight="1">
      <c r="C50" s="8"/>
      <c r="E50" s="80" t="s">
        <v>66</v>
      </c>
      <c r="G50" s="80"/>
      <c r="H50" s="80"/>
      <c r="I50" s="80"/>
      <c r="J50" s="80"/>
      <c r="K50" s="80"/>
      <c r="L50" s="80"/>
      <c r="M50" s="80"/>
      <c r="N50" s="80"/>
      <c r="O50" s="80"/>
      <c r="P50" s="80"/>
      <c r="Q50" s="9"/>
      <c r="R50" s="9"/>
      <c r="S50" s="9"/>
      <c r="T50" s="9"/>
      <c r="U50" s="9"/>
      <c r="V50" s="9"/>
      <c r="W50" s="9"/>
      <c r="X50" s="9"/>
      <c r="Y50" s="9"/>
      <c r="Z50" s="9"/>
      <c r="AA50" s="9"/>
      <c r="AB50" s="9"/>
      <c r="AC50" s="11"/>
      <c r="AH50" s="167"/>
      <c r="AI50" s="167"/>
      <c r="AJ50" s="113"/>
      <c r="AK50" s="113"/>
      <c r="AL50" s="167"/>
      <c r="AM50" s="167"/>
      <c r="AN50" s="113"/>
      <c r="AO50" s="113"/>
      <c r="AP50" s="113"/>
      <c r="AQ50" s="113"/>
      <c r="AR50" s="113"/>
      <c r="AS50" s="113"/>
      <c r="AT50" s="114" ph="1"/>
      <c r="AU50" s="113" ph="1"/>
      <c r="AV50" s="167"/>
      <c r="AW50" s="167"/>
      <c r="AX50" s="113"/>
      <c r="AY50" s="113"/>
      <c r="AZ50" s="167"/>
      <c r="BA50" s="167"/>
      <c r="BJ50" s="175" t="str">
        <f>BK40</f>
        <v>川西市RS</v>
      </c>
      <c r="BK50" s="175"/>
      <c r="BL50" s="175"/>
      <c r="BM50" s="175"/>
      <c r="BN50" s="175"/>
      <c r="BO50" s="175"/>
      <c r="BP50" s="175"/>
      <c r="BQ50" s="175"/>
      <c r="BR50" s="173">
        <v>1</v>
      </c>
      <c r="BS50" s="173"/>
      <c r="BT50" s="173">
        <v>1</v>
      </c>
      <c r="BU50" s="173"/>
      <c r="BV50" s="173">
        <v>3</v>
      </c>
      <c r="BW50" s="173"/>
      <c r="BZ50" s="137"/>
      <c r="CA50" s="137"/>
      <c r="CB50" s="174"/>
      <c r="CC50" s="174"/>
    </row>
    <row r="51" spans="2:82" ht="17.25" customHeight="1">
      <c r="C51" s="8"/>
      <c r="E51" s="80" t="s">
        <v>67</v>
      </c>
      <c r="G51" s="80"/>
      <c r="H51" s="80"/>
      <c r="I51" s="80"/>
      <c r="J51" s="80"/>
      <c r="K51" s="80"/>
      <c r="L51" s="80"/>
      <c r="M51" s="80"/>
      <c r="N51" s="80"/>
      <c r="O51" s="80"/>
      <c r="P51" s="80"/>
      <c r="Q51" s="9"/>
      <c r="R51" s="9"/>
      <c r="S51" s="9"/>
      <c r="T51" s="9"/>
      <c r="U51" s="9"/>
      <c r="V51" s="9"/>
      <c r="W51" s="9"/>
      <c r="X51" s="9"/>
      <c r="Y51" s="9"/>
      <c r="Z51" s="9"/>
      <c r="AA51" s="9"/>
      <c r="AB51" s="9"/>
      <c r="AC51" s="11"/>
      <c r="AH51" s="167"/>
      <c r="AI51" s="167"/>
      <c r="AJ51" s="113"/>
      <c r="AK51" s="113"/>
      <c r="AL51" s="167"/>
      <c r="AM51" s="167"/>
      <c r="AN51" s="113"/>
      <c r="AO51" s="113"/>
      <c r="AP51" s="113"/>
      <c r="AQ51" s="113"/>
      <c r="AR51" s="113"/>
      <c r="AS51" s="113"/>
      <c r="AT51" s="114" ph="1"/>
      <c r="AU51" s="113" ph="1"/>
      <c r="AV51" s="167"/>
      <c r="AW51" s="167"/>
      <c r="AX51" s="113"/>
      <c r="AY51" s="113"/>
      <c r="AZ51" s="167"/>
      <c r="BA51" s="167"/>
      <c r="BJ51" s="175"/>
      <c r="BK51" s="175"/>
      <c r="BL51" s="175"/>
      <c r="BM51" s="175"/>
      <c r="BN51" s="175"/>
      <c r="BO51" s="175"/>
      <c r="BP51" s="175"/>
      <c r="BQ51" s="175"/>
      <c r="BR51" s="173"/>
      <c r="BS51" s="173"/>
      <c r="BT51" s="173"/>
      <c r="BU51" s="173"/>
      <c r="BV51" s="173"/>
      <c r="BW51" s="173"/>
      <c r="BZ51" s="137"/>
      <c r="CA51" s="137"/>
      <c r="CB51" s="174"/>
      <c r="CC51" s="174"/>
    </row>
    <row r="52" spans="2:82" ht="17.25" customHeight="1">
      <c r="C52" s="8"/>
      <c r="G52" s="80"/>
      <c r="H52" s="80"/>
      <c r="I52" s="80"/>
      <c r="J52" s="80"/>
      <c r="K52" s="80"/>
      <c r="L52" s="80"/>
      <c r="M52" s="80"/>
      <c r="N52" s="80"/>
      <c r="O52" s="80"/>
      <c r="P52" s="80"/>
      <c r="Q52" s="9"/>
      <c r="R52" s="9"/>
      <c r="S52" s="9"/>
      <c r="T52" s="9"/>
      <c r="U52" s="9"/>
      <c r="V52" s="9"/>
      <c r="W52" s="9"/>
      <c r="X52" s="9"/>
      <c r="Y52" s="9"/>
      <c r="Z52" s="9"/>
      <c r="AA52" s="9"/>
      <c r="AB52" s="9"/>
      <c r="AC52" s="11"/>
      <c r="AH52" s="167"/>
      <c r="AI52" s="167"/>
      <c r="AJ52" s="113"/>
      <c r="AK52" s="113"/>
      <c r="AL52" s="167"/>
      <c r="AM52" s="167"/>
      <c r="AN52" s="113"/>
      <c r="AO52" s="113"/>
      <c r="AP52" s="113"/>
      <c r="AQ52" s="113"/>
      <c r="AR52" s="113"/>
      <c r="AS52" s="113"/>
      <c r="AT52" s="114" ph="1"/>
      <c r="AU52" s="113" ph="1"/>
      <c r="AV52" s="167"/>
      <c r="AW52" s="167"/>
      <c r="AX52" s="113"/>
      <c r="AY52" s="113"/>
      <c r="AZ52" s="167"/>
      <c r="BA52" s="167"/>
      <c r="BJ52" s="175" t="str">
        <f>BW40</f>
        <v>宝塚RS</v>
      </c>
      <c r="BK52" s="175"/>
      <c r="BL52" s="175"/>
      <c r="BM52" s="175"/>
      <c r="BN52" s="175"/>
      <c r="BO52" s="175"/>
      <c r="BP52" s="175"/>
      <c r="BQ52" s="175"/>
      <c r="BR52" s="173">
        <v>1</v>
      </c>
      <c r="BS52" s="173"/>
      <c r="BT52" s="173">
        <v>1</v>
      </c>
      <c r="BU52" s="173"/>
      <c r="BV52" s="173">
        <v>1</v>
      </c>
      <c r="BW52" s="173"/>
      <c r="BZ52" s="137"/>
      <c r="CA52" s="137"/>
      <c r="CB52" s="174"/>
      <c r="CC52" s="174"/>
    </row>
    <row r="53" spans="2:82" ht="17.25" customHeight="1">
      <c r="C53" s="8"/>
      <c r="D53" s="162" t="s">
        <v>68</v>
      </c>
      <c r="F53" s="80"/>
      <c r="G53" s="80"/>
      <c r="H53" s="80"/>
      <c r="I53" s="80"/>
      <c r="J53" s="80"/>
      <c r="K53" s="80"/>
      <c r="L53" s="80"/>
      <c r="M53" s="80"/>
      <c r="N53" s="80"/>
      <c r="O53" s="80"/>
      <c r="P53" s="80"/>
      <c r="Q53" s="9"/>
      <c r="R53" s="9"/>
      <c r="S53" s="9"/>
      <c r="T53" s="9"/>
      <c r="U53" s="9"/>
      <c r="V53" s="9"/>
      <c r="W53" s="9"/>
      <c r="X53" s="9"/>
      <c r="Y53" s="9"/>
      <c r="Z53" s="9"/>
      <c r="AA53" s="9"/>
      <c r="AB53" s="9"/>
      <c r="AC53" s="11"/>
      <c r="AH53" s="167"/>
      <c r="AI53" s="167"/>
      <c r="AJ53" s="113"/>
      <c r="AK53" s="113"/>
      <c r="AL53" s="167"/>
      <c r="AM53" s="167"/>
      <c r="AN53" s="113"/>
      <c r="AO53" s="113"/>
      <c r="AP53" s="113"/>
      <c r="AQ53" s="113"/>
      <c r="AR53" s="113"/>
      <c r="AS53" s="113"/>
      <c r="AT53" s="114" ph="1"/>
      <c r="AU53" s="113" ph="1"/>
      <c r="AV53" s="167"/>
      <c r="AW53" s="167"/>
      <c r="AX53" s="113"/>
      <c r="AY53" s="113"/>
      <c r="AZ53" s="167"/>
      <c r="BA53" s="167"/>
      <c r="BJ53" s="175"/>
      <c r="BK53" s="175"/>
      <c r="BL53" s="175"/>
      <c r="BM53" s="175"/>
      <c r="BN53" s="175"/>
      <c r="BO53" s="175"/>
      <c r="BP53" s="175"/>
      <c r="BQ53" s="175"/>
      <c r="BR53" s="173"/>
      <c r="BS53" s="173"/>
      <c r="BT53" s="173"/>
      <c r="BU53" s="173"/>
      <c r="BV53" s="173"/>
      <c r="BW53" s="173"/>
      <c r="BZ53" s="137"/>
      <c r="CA53" s="137"/>
      <c r="CB53" s="174"/>
      <c r="CC53" s="174"/>
    </row>
    <row r="54" spans="2:82" ht="17.25" customHeight="1">
      <c r="C54" s="8"/>
      <c r="E54" s="80" t="s">
        <v>69</v>
      </c>
      <c r="F54" s="80"/>
      <c r="G54" s="80"/>
      <c r="H54" s="80"/>
      <c r="I54" s="80"/>
      <c r="J54" s="80"/>
      <c r="K54" s="80"/>
      <c r="L54" s="80"/>
      <c r="M54" s="80"/>
      <c r="N54" s="80"/>
      <c r="O54" s="80"/>
      <c r="P54" s="80"/>
      <c r="Q54" s="9"/>
      <c r="R54" s="9"/>
      <c r="S54" s="9"/>
      <c r="T54" s="9"/>
      <c r="U54" s="9"/>
      <c r="V54" s="9"/>
      <c r="W54" s="9"/>
      <c r="X54" s="9"/>
      <c r="Y54" s="9"/>
      <c r="Z54" s="9"/>
      <c r="AA54" s="9"/>
      <c r="AB54" s="9"/>
      <c r="AC54" s="11"/>
      <c r="AH54" s="167"/>
      <c r="AI54" s="167"/>
      <c r="AJ54" s="113"/>
      <c r="AK54" s="113"/>
      <c r="AL54" s="167"/>
      <c r="AM54" s="167"/>
      <c r="AN54" s="113"/>
      <c r="AO54" s="113"/>
      <c r="AP54" s="113"/>
      <c r="AQ54" s="113"/>
      <c r="AR54" s="113"/>
      <c r="AS54" s="113"/>
      <c r="AT54" s="114" ph="1"/>
      <c r="AU54" s="113" ph="1"/>
      <c r="AV54" s="167"/>
      <c r="AW54" s="167"/>
      <c r="AX54" s="113"/>
      <c r="AY54" s="113"/>
      <c r="AZ54" s="167"/>
      <c r="BA54" s="167"/>
      <c r="BJ54" s="175" t="str">
        <f>BW43</f>
        <v>合同１</v>
      </c>
      <c r="BK54" s="175"/>
      <c r="BL54" s="175"/>
      <c r="BM54" s="175"/>
      <c r="BN54" s="175"/>
      <c r="BO54" s="175"/>
      <c r="BP54" s="175"/>
      <c r="BQ54" s="175"/>
      <c r="BR54" s="173">
        <v>1</v>
      </c>
      <c r="BS54" s="173"/>
      <c r="BT54" s="173">
        <v>1</v>
      </c>
      <c r="BU54" s="173"/>
      <c r="BV54" s="173">
        <v>2</v>
      </c>
      <c r="BW54" s="173"/>
      <c r="BZ54" s="137"/>
      <c r="CA54" s="137"/>
      <c r="CB54" s="174"/>
      <c r="CC54" s="174"/>
    </row>
    <row r="55" spans="2:82" ht="17.25" customHeight="1">
      <c r="C55" s="8"/>
      <c r="E55" s="80" t="s">
        <v>70</v>
      </c>
      <c r="F55" s="80"/>
      <c r="G55" s="80"/>
      <c r="H55" s="80"/>
      <c r="I55" s="80"/>
      <c r="J55" s="80"/>
      <c r="K55" s="80"/>
      <c r="L55" s="80"/>
      <c r="M55" s="80"/>
      <c r="N55" s="80"/>
      <c r="O55" s="80"/>
      <c r="P55" s="80"/>
      <c r="Q55" s="9"/>
      <c r="R55" s="9"/>
      <c r="S55" s="9"/>
      <c r="T55" s="9"/>
      <c r="U55" s="9"/>
      <c r="V55" s="9"/>
      <c r="W55" s="9"/>
      <c r="X55" s="9"/>
      <c r="Y55" s="9"/>
      <c r="Z55" s="9"/>
      <c r="AA55" s="9"/>
      <c r="AB55" s="9"/>
      <c r="AC55" s="11"/>
      <c r="AH55" s="167"/>
      <c r="AI55" s="167"/>
      <c r="AJ55" s="113"/>
      <c r="AK55" s="113"/>
      <c r="AL55" s="167"/>
      <c r="AM55" s="167"/>
      <c r="AN55" s="113"/>
      <c r="AO55" s="113"/>
      <c r="AP55" s="113"/>
      <c r="AQ55" s="113"/>
      <c r="AR55" s="113"/>
      <c r="AS55" s="113"/>
      <c r="AT55" s="114" ph="1"/>
      <c r="AU55" s="113" ph="1"/>
      <c r="AV55" s="167"/>
      <c r="AW55" s="167"/>
      <c r="AX55" s="113"/>
      <c r="AY55" s="113"/>
      <c r="AZ55" s="167"/>
      <c r="BA55" s="167"/>
      <c r="BJ55" s="175"/>
      <c r="BK55" s="175"/>
      <c r="BL55" s="175"/>
      <c r="BM55" s="175"/>
      <c r="BN55" s="175"/>
      <c r="BO55" s="175"/>
      <c r="BP55" s="175"/>
      <c r="BQ55" s="175"/>
      <c r="BR55" s="173"/>
      <c r="BS55" s="173"/>
      <c r="BT55" s="173"/>
      <c r="BU55" s="173"/>
      <c r="BV55" s="173"/>
      <c r="BW55" s="173"/>
    </row>
    <row r="56" spans="2:82" ht="17.25" customHeight="1">
      <c r="C56" s="8"/>
      <c r="G56" s="176"/>
      <c r="H56" s="176"/>
      <c r="I56" s="176"/>
      <c r="J56" s="176"/>
      <c r="K56" s="176"/>
      <c r="L56" s="176"/>
      <c r="M56" s="176"/>
      <c r="N56" s="176"/>
      <c r="O56" s="176"/>
      <c r="P56" s="176"/>
      <c r="Q56" s="9"/>
      <c r="R56" s="9"/>
      <c r="S56" s="9"/>
      <c r="T56" s="9"/>
      <c r="U56" s="9"/>
      <c r="V56" s="9"/>
      <c r="W56" s="9"/>
      <c r="X56" s="9"/>
      <c r="Y56" s="9"/>
      <c r="Z56" s="9"/>
      <c r="AA56" s="9"/>
      <c r="AB56" s="9"/>
      <c r="AC56" s="11"/>
      <c r="AH56" s="167"/>
      <c r="AI56" s="167"/>
      <c r="AJ56" s="113"/>
      <c r="AK56" s="113"/>
      <c r="AL56" s="167"/>
      <c r="AM56" s="167"/>
      <c r="AN56" s="113"/>
      <c r="AO56" s="113"/>
      <c r="AP56" s="113"/>
      <c r="AQ56" s="113"/>
      <c r="AR56" s="113"/>
      <c r="AS56" s="113"/>
      <c r="AT56" s="114" ph="1"/>
      <c r="AU56" s="113" ph="1"/>
      <c r="AV56" s="167"/>
      <c r="AW56" s="167"/>
      <c r="AX56" s="113"/>
      <c r="AY56" s="113"/>
      <c r="AZ56" s="167"/>
      <c r="BA56" s="167"/>
    </row>
    <row r="57" spans="2:82" ht="17.25" customHeight="1">
      <c r="C57" s="8"/>
      <c r="D57" s="177"/>
      <c r="E57" s="176"/>
      <c r="G57" s="176"/>
      <c r="H57" s="176"/>
      <c r="I57" s="176"/>
      <c r="J57" s="176"/>
      <c r="K57" s="176"/>
      <c r="L57" s="176"/>
      <c r="M57" s="176"/>
      <c r="N57" s="176"/>
      <c r="O57" s="176"/>
      <c r="P57" s="176"/>
      <c r="Q57" s="9"/>
      <c r="R57" s="9"/>
      <c r="S57" s="9"/>
      <c r="T57" s="9"/>
      <c r="U57" s="9"/>
      <c r="V57" s="9"/>
      <c r="W57" s="9"/>
      <c r="X57" s="9"/>
      <c r="Y57" s="9"/>
      <c r="Z57" s="9" t="s">
        <v>71</v>
      </c>
      <c r="AA57" s="9"/>
      <c r="AB57" s="9"/>
      <c r="AC57" s="11"/>
      <c r="AH57" s="167"/>
      <c r="AI57" s="167"/>
      <c r="AJ57" s="113"/>
      <c r="AK57" s="113"/>
      <c r="AL57" s="167"/>
      <c r="AM57" s="167"/>
      <c r="AN57" s="113"/>
      <c r="AO57" s="113"/>
      <c r="AP57" s="113"/>
      <c r="AQ57" s="113"/>
      <c r="AR57" s="113"/>
      <c r="AS57" s="113"/>
      <c r="AT57" s="114" ph="1"/>
      <c r="AU57" s="113" ph="1"/>
      <c r="AV57" s="167"/>
      <c r="AW57" s="167"/>
      <c r="AX57" s="113"/>
      <c r="AY57" s="113"/>
      <c r="AZ57" s="167"/>
      <c r="BA57" s="167"/>
      <c r="BI57" s="174"/>
      <c r="BJ57" s="174"/>
      <c r="BK57" s="137"/>
      <c r="BL57" s="137"/>
      <c r="BM57" s="174"/>
      <c r="BN57" s="174"/>
      <c r="BO57" s="137"/>
      <c r="BP57" s="137"/>
      <c r="BQ57" s="137"/>
      <c r="BR57" s="137"/>
      <c r="BS57" s="137"/>
      <c r="BT57" s="137"/>
      <c r="BU57" s="137" ph="1"/>
      <c r="BV57" s="137" ph="1"/>
      <c r="BW57" s="137"/>
      <c r="BX57" s="137"/>
      <c r="BY57" s="137"/>
      <c r="BZ57" s="137"/>
      <c r="CA57" s="174"/>
      <c r="CB57" s="174"/>
    </row>
    <row r="58" spans="2:82" ht="17.25" customHeight="1">
      <c r="C58" s="8"/>
      <c r="D58" s="176"/>
      <c r="E58" s="176"/>
      <c r="G58" s="176"/>
      <c r="H58" s="176"/>
      <c r="I58" s="176"/>
      <c r="J58" s="176"/>
      <c r="K58" s="176"/>
      <c r="L58" s="176"/>
      <c r="M58" s="176"/>
      <c r="N58" s="176"/>
      <c r="O58" s="176"/>
      <c r="P58" s="176"/>
      <c r="Q58" s="9"/>
      <c r="R58" s="9"/>
      <c r="S58" s="9"/>
      <c r="T58" s="9"/>
      <c r="U58" s="9"/>
      <c r="V58" s="9"/>
      <c r="X58" s="9"/>
      <c r="Y58" s="9"/>
      <c r="AA58" s="9"/>
      <c r="AB58" s="9"/>
      <c r="AC58" s="11"/>
      <c r="AF58" s="178"/>
      <c r="AG58" s="178"/>
      <c r="AH58" s="113"/>
      <c r="AI58" s="113"/>
      <c r="AJ58" s="178"/>
      <c r="AK58" s="178"/>
      <c r="AL58" s="113"/>
      <c r="AM58" s="113"/>
      <c r="AN58" s="113"/>
      <c r="AO58" s="113"/>
      <c r="AP58" s="113"/>
      <c r="AQ58" s="113"/>
      <c r="AR58" s="114" ph="1"/>
      <c r="AS58" s="113" ph="1"/>
      <c r="AT58" s="178"/>
      <c r="AU58" s="178"/>
      <c r="AV58" s="113"/>
      <c r="AW58" s="113"/>
      <c r="AX58" s="178"/>
      <c r="AY58" s="178"/>
      <c r="BG58" s="178"/>
      <c r="BH58" s="178"/>
      <c r="BI58" s="113"/>
      <c r="BJ58" s="113"/>
      <c r="BK58" s="178"/>
      <c r="BL58" s="178"/>
      <c r="BM58" s="113"/>
      <c r="BN58" s="113"/>
      <c r="BO58" s="113"/>
      <c r="BP58" s="113"/>
      <c r="BQ58" s="113"/>
      <c r="BR58" s="113"/>
      <c r="BS58" s="114" ph="1"/>
      <c r="BT58" s="113" ph="1"/>
      <c r="BU58" s="178"/>
      <c r="BV58" s="178"/>
      <c r="BW58" s="113"/>
      <c r="BX58" s="113"/>
      <c r="BY58" s="178"/>
      <c r="BZ58" s="178"/>
    </row>
    <row r="59" spans="2:82" ht="24" customHeight="1">
      <c r="B59" s="179" t="s">
        <v>72</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row>
    <row r="60" spans="2:82" ht="17.25" customHeight="1">
      <c r="M60" s="181"/>
      <c r="N60" s="181"/>
      <c r="O60" s="181"/>
      <c r="P60" s="181"/>
      <c r="Q60" s="181"/>
      <c r="AF60" s="182"/>
      <c r="AG60" s="182"/>
      <c r="AH60" s="182"/>
      <c r="AI60" s="182"/>
      <c r="AJ60" s="182"/>
      <c r="AK60" s="182"/>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2"/>
      <c r="BQ60" s="182"/>
      <c r="BR60" s="182"/>
      <c r="BS60" s="182"/>
      <c r="BT60" s="182"/>
      <c r="BU60" s="182"/>
      <c r="BV60" s="182"/>
      <c r="BW60" s="182"/>
      <c r="BX60" s="182"/>
    </row>
    <row r="61" spans="2:82" ht="17.25" customHeight="1">
      <c r="B61" s="9"/>
      <c r="C61" s="9"/>
      <c r="D61" s="19" t="str">
        <f>[1]リスト!L3</f>
        <v>平成30年01月21日  (日)</v>
      </c>
      <c r="E61" s="9"/>
      <c r="F61" s="9"/>
      <c r="G61" s="9"/>
      <c r="H61" s="9"/>
      <c r="I61" s="9"/>
      <c r="J61" s="9" t="s">
        <v>73</v>
      </c>
      <c r="K61" s="9"/>
      <c r="L61" s="9" t="str">
        <f>VLOOKUP(D61,[1]リスト!$L$3:$O$7,4,0)</f>
        <v>灘浜G</v>
      </c>
      <c r="M61" s="9"/>
      <c r="N61" s="9"/>
      <c r="O61" s="9"/>
      <c r="P61" s="9"/>
      <c r="Q61" s="9"/>
      <c r="R61" s="9"/>
      <c r="S61" s="9"/>
      <c r="T61" s="9"/>
      <c r="U61" s="9"/>
      <c r="V61" s="9"/>
      <c r="W61" s="9"/>
      <c r="X61" s="9"/>
      <c r="Y61" s="9"/>
      <c r="Z61" s="9"/>
      <c r="AA61" s="9"/>
      <c r="AF61" s="182"/>
      <c r="AG61" s="182"/>
      <c r="AH61" s="182"/>
      <c r="AI61" s="182"/>
      <c r="AJ61" s="182"/>
      <c r="AK61" s="182"/>
      <c r="AL61" s="182"/>
      <c r="AM61" s="182"/>
      <c r="AN61" s="182"/>
      <c r="AO61" s="184" t="s">
        <v>65</v>
      </c>
      <c r="AP61" s="184"/>
      <c r="AQ61" s="184"/>
      <c r="AR61" s="184"/>
      <c r="AS61" s="184" t="s">
        <v>74</v>
      </c>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2"/>
      <c r="BT61" s="182"/>
      <c r="BU61" s="182"/>
      <c r="BV61" s="182"/>
      <c r="BW61" s="182"/>
      <c r="BX61" s="182"/>
      <c r="BY61" s="182"/>
      <c r="BZ61" s="182"/>
      <c r="CA61" s="182"/>
    </row>
    <row r="62" spans="2:82" ht="17.25" customHeight="1">
      <c r="B62" s="9"/>
      <c r="C62" s="9"/>
      <c r="D62" s="9"/>
      <c r="E62" s="9"/>
      <c r="F62" s="9"/>
      <c r="G62" s="9"/>
      <c r="H62" s="9"/>
      <c r="I62" s="9"/>
      <c r="J62" s="9"/>
      <c r="K62" s="9"/>
      <c r="L62" s="9"/>
      <c r="M62" s="9"/>
      <c r="N62" s="9"/>
      <c r="O62" s="9"/>
      <c r="P62" s="9"/>
      <c r="Q62" s="9"/>
      <c r="R62" s="9"/>
      <c r="S62" s="9"/>
      <c r="T62" s="9"/>
      <c r="U62" s="9"/>
      <c r="V62" s="9"/>
      <c r="W62" s="9"/>
      <c r="X62" s="9"/>
      <c r="Y62" s="9"/>
      <c r="Z62" s="9"/>
      <c r="AA62" s="9"/>
      <c r="AF62" s="182"/>
      <c r="AG62" s="182"/>
      <c r="AH62" s="182"/>
      <c r="AI62" s="182"/>
      <c r="AJ62" s="182"/>
      <c r="AK62" s="182"/>
      <c r="AL62" s="182"/>
      <c r="AM62" s="182"/>
      <c r="AN62" s="182"/>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2"/>
      <c r="BT62" s="182"/>
      <c r="BU62" s="182"/>
      <c r="BV62" s="182"/>
      <c r="BW62" s="182"/>
      <c r="BX62" s="182"/>
      <c r="BY62" s="182"/>
      <c r="BZ62" s="182"/>
      <c r="CA62" s="182"/>
    </row>
    <row r="63" spans="2:82" ht="17.25" customHeight="1">
      <c r="B63" s="185" t="s">
        <v>75</v>
      </c>
      <c r="C63" s="186"/>
      <c r="D63" s="187"/>
      <c r="E63" s="185" t="s">
        <v>76</v>
      </c>
      <c r="F63" s="186"/>
      <c r="G63" s="186"/>
      <c r="H63" s="187"/>
      <c r="I63" s="185" t="s">
        <v>77</v>
      </c>
      <c r="J63" s="186"/>
      <c r="K63" s="187"/>
      <c r="L63" s="185" t="s">
        <v>78</v>
      </c>
      <c r="M63" s="186"/>
      <c r="N63" s="187"/>
      <c r="O63" s="185" t="s">
        <v>79</v>
      </c>
      <c r="P63" s="186"/>
      <c r="Q63" s="186"/>
      <c r="R63" s="186"/>
      <c r="S63" s="186"/>
      <c r="T63" s="187"/>
      <c r="U63" s="185" t="s">
        <v>80</v>
      </c>
      <c r="V63" s="187"/>
      <c r="W63" s="185" t="s">
        <v>81</v>
      </c>
      <c r="X63" s="186"/>
      <c r="Y63" s="186"/>
      <c r="Z63" s="186"/>
      <c r="AA63" s="186"/>
      <c r="AB63" s="186"/>
      <c r="AC63" s="186"/>
      <c r="AD63" s="187"/>
      <c r="AG63" s="182"/>
      <c r="AH63" s="182"/>
      <c r="AI63" s="182"/>
      <c r="AJ63" s="182"/>
      <c r="AK63" s="182"/>
      <c r="AL63" s="182"/>
      <c r="AM63" s="182"/>
      <c r="AN63" s="182"/>
      <c r="AO63" s="184">
        <v>1</v>
      </c>
      <c r="AP63" s="184"/>
      <c r="AQ63" s="184"/>
      <c r="AR63" s="184"/>
      <c r="AS63" s="184" t="str">
        <f>IF($AZ$3="1位","",(VLOOKUP(BS63,[1]リスト!$M$37:$N$47,2,FALSE)))</f>
        <v>明石ジュニアラグビークラブ</v>
      </c>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8" t="str">
        <f>$AZ$3</f>
        <v>明石JRC</v>
      </c>
      <c r="BT63" s="189"/>
      <c r="BU63" s="189"/>
      <c r="BV63" s="189"/>
      <c r="BW63" s="189"/>
      <c r="BX63" s="182"/>
      <c r="BY63" s="182"/>
      <c r="BZ63" s="182"/>
      <c r="CA63" s="182"/>
    </row>
    <row r="64" spans="2:82" ht="17.25" customHeight="1">
      <c r="B64" s="190" t="str">
        <f>[1]リスト!N3</f>
        <v>1回戦・2回戦</v>
      </c>
      <c r="C64" s="190"/>
      <c r="D64" s="190"/>
      <c r="E64" s="191" t="s">
        <v>22</v>
      </c>
      <c r="F64" s="190" t="s">
        <v>82</v>
      </c>
      <c r="G64" s="190"/>
      <c r="H64" s="190"/>
      <c r="I64" s="192">
        <f>L64-(TIME(0,30,0))</f>
        <v>0.39583333333333337</v>
      </c>
      <c r="J64" s="192"/>
      <c r="K64" s="192"/>
      <c r="L64" s="192">
        <f>[1]リスト!M3</f>
        <v>0.41666666666666669</v>
      </c>
      <c r="M64" s="192"/>
      <c r="N64" s="192"/>
      <c r="O64" s="193" t="str">
        <f>AS24</f>
        <v>伊丹RS</v>
      </c>
      <c r="P64" s="194"/>
      <c r="Q64" s="194"/>
      <c r="R64" s="193" t="str">
        <f>AW24</f>
        <v>川西市RS</v>
      </c>
      <c r="S64" s="194"/>
      <c r="T64" s="194"/>
      <c r="U64" s="193" t="s">
        <v>83</v>
      </c>
      <c r="V64" s="193"/>
      <c r="W64" s="195" t="s">
        <v>84</v>
      </c>
      <c r="X64" s="196"/>
      <c r="Y64" s="197"/>
      <c r="Z64" s="195" t="s">
        <v>85</v>
      </c>
      <c r="AA64" s="196"/>
      <c r="AB64" s="197"/>
      <c r="AC64" s="195" t="s">
        <v>86</v>
      </c>
      <c r="AD64" s="197"/>
      <c r="AG64" s="182"/>
      <c r="AH64" s="182"/>
      <c r="AI64" s="182"/>
      <c r="AJ64" s="182"/>
      <c r="AK64" s="182"/>
      <c r="AL64" s="182"/>
      <c r="AM64" s="182"/>
      <c r="AN64" s="182"/>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8"/>
      <c r="BT64" s="189"/>
      <c r="BU64" s="189"/>
      <c r="BV64" s="189"/>
      <c r="BW64" s="189"/>
      <c r="BX64" s="182"/>
      <c r="BY64" s="182"/>
      <c r="BZ64" s="182"/>
      <c r="CA64" s="182"/>
    </row>
    <row r="65" spans="2:79" ht="17.25" customHeight="1">
      <c r="B65" s="190"/>
      <c r="C65" s="190"/>
      <c r="D65" s="190"/>
      <c r="E65" s="191" t="s">
        <v>24</v>
      </c>
      <c r="F65" s="190" t="s">
        <v>87</v>
      </c>
      <c r="G65" s="190"/>
      <c r="H65" s="190"/>
      <c r="I65" s="192">
        <f>L65-(TIME(1,0,0))</f>
        <v>0.40277777777777779</v>
      </c>
      <c r="J65" s="192"/>
      <c r="K65" s="192"/>
      <c r="L65" s="192">
        <f>SUM(L64,(TIME(0,40,0)))</f>
        <v>0.44444444444444448</v>
      </c>
      <c r="M65" s="192"/>
      <c r="N65" s="192"/>
      <c r="O65" s="193" t="str">
        <f>BS24</f>
        <v>西神戸RS</v>
      </c>
      <c r="P65" s="194"/>
      <c r="Q65" s="194"/>
      <c r="R65" s="193" t="str">
        <f>BW24</f>
        <v>宝塚RS</v>
      </c>
      <c r="S65" s="194"/>
      <c r="T65" s="194"/>
      <c r="U65" s="193" t="s">
        <v>88</v>
      </c>
      <c r="V65" s="193"/>
      <c r="W65" s="195" t="s">
        <v>89</v>
      </c>
      <c r="X65" s="196"/>
      <c r="Y65" s="197"/>
      <c r="Z65" s="195" t="s">
        <v>90</v>
      </c>
      <c r="AA65" s="196"/>
      <c r="AB65" s="197"/>
      <c r="AC65" s="195" t="s">
        <v>91</v>
      </c>
      <c r="AD65" s="197"/>
      <c r="AG65" s="182"/>
      <c r="AH65" s="182"/>
      <c r="AI65" s="182"/>
      <c r="AJ65" s="182"/>
      <c r="AK65" s="182"/>
      <c r="AL65" s="182"/>
      <c r="AM65" s="182"/>
      <c r="AN65" s="182"/>
      <c r="AO65" s="184">
        <v>2</v>
      </c>
      <c r="AP65" s="184"/>
      <c r="AQ65" s="184"/>
      <c r="AR65" s="184"/>
      <c r="AS65" s="184" t="str">
        <f>IF($AZ$3="1位","",(VLOOKUP(BS65,[1]リスト!$M$37:$N$47,2,FALSE)))</f>
        <v>兵庫県ラグビースクール</v>
      </c>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8" t="str">
        <f>IF(AZ3=AO5,BR5,AO5)</f>
        <v>兵庫県RS</v>
      </c>
      <c r="BT65" s="189"/>
      <c r="BU65" s="189"/>
      <c r="BV65" s="189"/>
      <c r="BW65" s="189"/>
      <c r="BX65" s="182"/>
      <c r="BY65" s="182"/>
      <c r="BZ65" s="182"/>
      <c r="CA65" s="182"/>
    </row>
    <row r="66" spans="2:79" ht="17.25" customHeight="1">
      <c r="B66" s="190"/>
      <c r="C66" s="190"/>
      <c r="D66" s="190"/>
      <c r="E66" s="191" t="s">
        <v>23</v>
      </c>
      <c r="F66" s="190" t="s">
        <v>92</v>
      </c>
      <c r="G66" s="190"/>
      <c r="H66" s="190"/>
      <c r="I66" s="192">
        <f t="shared" ref="I66:I71" si="0">L66-(TIME(1,0,0))</f>
        <v>0.43055555555555558</v>
      </c>
      <c r="J66" s="192"/>
      <c r="K66" s="192"/>
      <c r="L66" s="192">
        <f t="shared" ref="L66:L71" si="1">SUM(L65,(TIME(0,40,0)))</f>
        <v>0.47222222222222227</v>
      </c>
      <c r="M66" s="192"/>
      <c r="N66" s="192"/>
      <c r="O66" s="193" t="str">
        <f>BK24</f>
        <v>合同２</v>
      </c>
      <c r="P66" s="194"/>
      <c r="Q66" s="194"/>
      <c r="R66" s="193" t="str">
        <f>BO24</f>
        <v>合同１</v>
      </c>
      <c r="S66" s="194"/>
      <c r="T66" s="194"/>
      <c r="U66" s="193" t="s">
        <v>93</v>
      </c>
      <c r="V66" s="193"/>
      <c r="W66" s="195" t="s">
        <v>94</v>
      </c>
      <c r="X66" s="196"/>
      <c r="Y66" s="197"/>
      <c r="Z66" s="195" t="s">
        <v>95</v>
      </c>
      <c r="AA66" s="196"/>
      <c r="AB66" s="197"/>
      <c r="AC66" s="195" t="s">
        <v>96</v>
      </c>
      <c r="AD66" s="197"/>
      <c r="AG66" s="182"/>
      <c r="AH66" s="182"/>
      <c r="AI66" s="182"/>
      <c r="AJ66" s="182"/>
      <c r="AK66" s="182"/>
      <c r="AL66" s="182"/>
      <c r="AM66" s="182"/>
      <c r="AN66" s="182"/>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8"/>
      <c r="BT66" s="189"/>
      <c r="BU66" s="189"/>
      <c r="BV66" s="189"/>
      <c r="BW66" s="189"/>
      <c r="BX66" s="182"/>
      <c r="BY66" s="182"/>
      <c r="BZ66" s="182"/>
      <c r="CA66" s="182"/>
    </row>
    <row r="67" spans="2:79" ht="17.25" customHeight="1">
      <c r="B67" s="190"/>
      <c r="C67" s="190"/>
      <c r="D67" s="190"/>
      <c r="E67" s="191" t="s">
        <v>15</v>
      </c>
      <c r="F67" s="190" t="s">
        <v>97</v>
      </c>
      <c r="G67" s="190"/>
      <c r="H67" s="190"/>
      <c r="I67" s="192">
        <f t="shared" si="0"/>
        <v>0.45833333333333331</v>
      </c>
      <c r="J67" s="192"/>
      <c r="K67" s="192"/>
      <c r="L67" s="192">
        <f t="shared" si="1"/>
        <v>0.5</v>
      </c>
      <c r="M67" s="192"/>
      <c r="N67" s="192"/>
      <c r="O67" s="193" t="str">
        <f>AG24</f>
        <v>明石JRC</v>
      </c>
      <c r="P67" s="194"/>
      <c r="Q67" s="194"/>
      <c r="R67" s="193" t="str">
        <f>AM24</f>
        <v>尼崎RS</v>
      </c>
      <c r="S67" s="194"/>
      <c r="T67" s="194"/>
      <c r="U67" s="193" t="s">
        <v>98</v>
      </c>
      <c r="V67" s="193"/>
      <c r="W67" s="195" t="s">
        <v>99</v>
      </c>
      <c r="X67" s="196"/>
      <c r="Y67" s="197"/>
      <c r="Z67" s="195" t="s">
        <v>100</v>
      </c>
      <c r="AA67" s="196"/>
      <c r="AB67" s="197"/>
      <c r="AC67" s="195" t="s">
        <v>101</v>
      </c>
      <c r="AD67" s="197"/>
      <c r="AG67" s="182"/>
      <c r="AH67" s="182"/>
      <c r="AI67" s="182"/>
      <c r="AJ67" s="182"/>
      <c r="AK67" s="182"/>
      <c r="AL67" s="182"/>
      <c r="AM67" s="182"/>
      <c r="AN67" s="182"/>
      <c r="AO67" s="184">
        <v>3</v>
      </c>
      <c r="AP67" s="184"/>
      <c r="AQ67" s="184"/>
      <c r="AR67" s="184"/>
      <c r="AS67" s="184" t="str">
        <f>IF($AZ$3="1位","",(VLOOKUP(BS67,[1]リスト!$M$37:$N$47,2,FALSE)))</f>
        <v>三田ラグビークラブジュニア</v>
      </c>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8" t="str">
        <f>$AZ$10</f>
        <v>三田RCJ</v>
      </c>
      <c r="BT67" s="189"/>
      <c r="BU67" s="189"/>
      <c r="BV67" s="189"/>
      <c r="BW67" s="189"/>
      <c r="BX67" s="182"/>
      <c r="BY67" s="182"/>
      <c r="BZ67" s="182"/>
      <c r="CA67" s="182"/>
    </row>
    <row r="68" spans="2:79" ht="17.25" customHeight="1">
      <c r="B68" s="190"/>
      <c r="C68" s="190"/>
      <c r="D68" s="190"/>
      <c r="E68" s="191" t="s">
        <v>16</v>
      </c>
      <c r="F68" s="190" t="s">
        <v>102</v>
      </c>
      <c r="G68" s="190"/>
      <c r="H68" s="190"/>
      <c r="I68" s="192">
        <f t="shared" si="0"/>
        <v>0.4861111111111111</v>
      </c>
      <c r="J68" s="192"/>
      <c r="K68" s="192"/>
      <c r="L68" s="192">
        <f t="shared" si="1"/>
        <v>0.52777777777777779</v>
      </c>
      <c r="M68" s="192"/>
      <c r="N68" s="192"/>
      <c r="O68" s="193" t="str">
        <f>AS16</f>
        <v>伊丹RS</v>
      </c>
      <c r="P68" s="194"/>
      <c r="Q68" s="194"/>
      <c r="R68" s="193" t="str">
        <f>BA24</f>
        <v>芦屋RS</v>
      </c>
      <c r="S68" s="194"/>
      <c r="T68" s="194"/>
      <c r="U68" s="193" t="s">
        <v>103</v>
      </c>
      <c r="V68" s="193"/>
      <c r="W68" s="195" t="s">
        <v>104</v>
      </c>
      <c r="X68" s="196"/>
      <c r="Y68" s="197"/>
      <c r="Z68" s="195" t="s">
        <v>96</v>
      </c>
      <c r="AA68" s="196"/>
      <c r="AB68" s="197"/>
      <c r="AC68" s="195" t="s">
        <v>86</v>
      </c>
      <c r="AD68" s="197"/>
      <c r="AG68" s="182"/>
      <c r="AH68" s="182"/>
      <c r="AI68" s="182"/>
      <c r="AJ68" s="182"/>
      <c r="AK68" s="182"/>
      <c r="AL68" s="182"/>
      <c r="AM68" s="182"/>
      <c r="AN68" s="182"/>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8"/>
      <c r="BT68" s="189"/>
      <c r="BU68" s="189"/>
      <c r="BV68" s="189"/>
      <c r="BW68" s="189"/>
      <c r="BX68" s="182"/>
      <c r="BY68" s="182"/>
      <c r="BZ68" s="182"/>
      <c r="CA68" s="182"/>
    </row>
    <row r="69" spans="2:79" ht="17.25" customHeight="1">
      <c r="B69" s="190"/>
      <c r="C69" s="190"/>
      <c r="D69" s="190"/>
      <c r="E69" s="191" t="s">
        <v>18</v>
      </c>
      <c r="F69" s="190" t="s">
        <v>105</v>
      </c>
      <c r="G69" s="190"/>
      <c r="H69" s="190"/>
      <c r="I69" s="192">
        <f t="shared" si="0"/>
        <v>0.51388888888888895</v>
      </c>
      <c r="J69" s="192"/>
      <c r="K69" s="192"/>
      <c r="L69" s="192">
        <f t="shared" si="1"/>
        <v>0.55555555555555558</v>
      </c>
      <c r="M69" s="192"/>
      <c r="N69" s="192"/>
      <c r="O69" s="193" t="str">
        <f>BS16</f>
        <v>西神戸RS</v>
      </c>
      <c r="P69" s="194"/>
      <c r="Q69" s="194"/>
      <c r="R69" s="193" t="str">
        <f>CA24</f>
        <v>兵庫県RS</v>
      </c>
      <c r="S69" s="194"/>
      <c r="T69" s="194"/>
      <c r="U69" s="193" t="s">
        <v>106</v>
      </c>
      <c r="V69" s="193"/>
      <c r="W69" s="195" t="s">
        <v>107</v>
      </c>
      <c r="X69" s="196"/>
      <c r="Y69" s="197"/>
      <c r="Z69" s="195" t="s">
        <v>108</v>
      </c>
      <c r="AA69" s="196"/>
      <c r="AB69" s="197"/>
      <c r="AC69" s="195" t="s">
        <v>95</v>
      </c>
      <c r="AD69" s="197"/>
      <c r="AG69" s="182"/>
      <c r="AH69" s="182"/>
      <c r="AI69" s="182"/>
      <c r="AJ69" s="182"/>
      <c r="AK69" s="182"/>
      <c r="AL69" s="182"/>
      <c r="AM69" s="182"/>
      <c r="AN69" s="182"/>
      <c r="AO69" s="184">
        <v>4</v>
      </c>
      <c r="AP69" s="184"/>
      <c r="AQ69" s="184"/>
      <c r="AR69" s="184"/>
      <c r="AS69" s="184" t="str">
        <f>IF($AZ$3="1位","",(VLOOKUP(BS69,[1]リスト!$M$37:$N$47,2,FALSE)))</f>
        <v>伊丹ラグビースクール</v>
      </c>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8" t="str">
        <f>IF(AZ10=AY12,BH12,AY12)</f>
        <v>伊丹RS</v>
      </c>
      <c r="BT69" s="189"/>
      <c r="BU69" s="189"/>
      <c r="BV69" s="189"/>
      <c r="BW69" s="189"/>
      <c r="BX69" s="182"/>
      <c r="BY69" s="182"/>
      <c r="BZ69" s="182"/>
      <c r="CA69" s="182"/>
    </row>
    <row r="70" spans="2:79" ht="17.25" customHeight="1">
      <c r="B70" s="190"/>
      <c r="C70" s="190"/>
      <c r="D70" s="190"/>
      <c r="E70" s="191" t="s">
        <v>17</v>
      </c>
      <c r="F70" s="190" t="s">
        <v>109</v>
      </c>
      <c r="G70" s="190"/>
      <c r="H70" s="190"/>
      <c r="I70" s="192">
        <f t="shared" si="0"/>
        <v>0.54166666666666674</v>
      </c>
      <c r="J70" s="192"/>
      <c r="K70" s="192"/>
      <c r="L70" s="192">
        <f t="shared" si="1"/>
        <v>0.58333333333333337</v>
      </c>
      <c r="M70" s="192"/>
      <c r="N70" s="192"/>
      <c r="O70" s="193" t="str">
        <f>BG24</f>
        <v>三田RCJ</v>
      </c>
      <c r="P70" s="193"/>
      <c r="Q70" s="193"/>
      <c r="R70" s="198" t="str">
        <f>BN16</f>
        <v>合同２</v>
      </c>
      <c r="S70" s="193"/>
      <c r="T70" s="193"/>
      <c r="U70" s="193" t="s">
        <v>110</v>
      </c>
      <c r="V70" s="193"/>
      <c r="W70" s="195" t="s">
        <v>111</v>
      </c>
      <c r="X70" s="196"/>
      <c r="Y70" s="197"/>
      <c r="Z70" s="195" t="s">
        <v>112</v>
      </c>
      <c r="AA70" s="196"/>
      <c r="AB70" s="197"/>
      <c r="AC70" s="195" t="s">
        <v>100</v>
      </c>
      <c r="AD70" s="197"/>
      <c r="AG70" s="182"/>
      <c r="AH70" s="182"/>
      <c r="AI70" s="182"/>
      <c r="AJ70" s="182"/>
      <c r="AK70" s="182"/>
      <c r="AL70" s="182"/>
      <c r="AM70" s="182"/>
      <c r="AN70" s="182"/>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8"/>
      <c r="BT70" s="189"/>
      <c r="BU70" s="189"/>
      <c r="BV70" s="189"/>
      <c r="BW70" s="189"/>
      <c r="BX70" s="182"/>
      <c r="BY70" s="182"/>
      <c r="BZ70" s="182"/>
      <c r="CA70" s="182"/>
    </row>
    <row r="71" spans="2:79" ht="17.25" customHeight="1">
      <c r="B71" s="190"/>
      <c r="C71" s="190"/>
      <c r="D71" s="190"/>
      <c r="E71" s="199" t="s">
        <v>113</v>
      </c>
      <c r="F71" s="200" t="s">
        <v>114</v>
      </c>
      <c r="G71" s="200"/>
      <c r="H71" s="200"/>
      <c r="I71" s="201">
        <f t="shared" si="0"/>
        <v>0.56944444444444453</v>
      </c>
      <c r="J71" s="201"/>
      <c r="K71" s="201"/>
      <c r="L71" s="201">
        <f t="shared" si="1"/>
        <v>0.61111111111111116</v>
      </c>
      <c r="M71" s="201"/>
      <c r="N71" s="201"/>
      <c r="O71" s="202"/>
      <c r="P71" s="203"/>
      <c r="Q71" s="203"/>
      <c r="R71" s="203"/>
      <c r="S71" s="203"/>
      <c r="T71" s="203"/>
      <c r="U71" s="203"/>
      <c r="V71" s="203"/>
      <c r="W71" s="195"/>
      <c r="X71" s="196"/>
      <c r="Y71" s="197"/>
      <c r="Z71" s="195"/>
      <c r="AA71" s="196"/>
      <c r="AB71" s="197"/>
      <c r="AC71" s="195"/>
      <c r="AD71" s="197"/>
      <c r="AG71" s="182"/>
      <c r="AH71" s="182"/>
      <c r="AI71" s="182"/>
      <c r="AJ71" s="182"/>
      <c r="AK71" s="182"/>
      <c r="AL71" s="182"/>
      <c r="AM71" s="182"/>
      <c r="AN71" s="182"/>
      <c r="AO71" s="184">
        <v>5</v>
      </c>
      <c r="AP71" s="184"/>
      <c r="AQ71" s="184"/>
      <c r="AR71" s="184"/>
      <c r="AS71" s="184" t="str">
        <f>IF($AZ$3="1位","",(VLOOKUP(BS71,[1]リスト!$M$37:$N$47,2,FALSE)))</f>
        <v>芦屋ラグビースクール</v>
      </c>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8" t="str">
        <f>$AO$36</f>
        <v>芦屋RS</v>
      </c>
      <c r="BT71" s="189"/>
      <c r="BU71" s="189"/>
      <c r="BV71" s="189"/>
      <c r="BW71" s="189"/>
      <c r="BX71" s="182"/>
      <c r="BY71" s="182"/>
      <c r="BZ71" s="182"/>
      <c r="CA71" s="182"/>
    </row>
    <row r="72" spans="2:79" ht="17.25" customHeight="1">
      <c r="B72" s="190"/>
      <c r="C72" s="190"/>
      <c r="D72" s="190"/>
      <c r="E72" s="199" t="s">
        <v>115</v>
      </c>
      <c r="F72" s="204" t="s">
        <v>116</v>
      </c>
      <c r="G72" s="204"/>
      <c r="H72" s="204"/>
      <c r="I72" s="201">
        <f>SUM(I71,(TIME(0,40,0)))</f>
        <v>0.59722222222222232</v>
      </c>
      <c r="J72" s="201"/>
      <c r="K72" s="201"/>
      <c r="L72" s="201">
        <f>SUM(L71,(TIME(0,40,0)))</f>
        <v>0.63888888888888895</v>
      </c>
      <c r="M72" s="201"/>
      <c r="N72" s="201"/>
      <c r="O72" s="202"/>
      <c r="P72" s="203"/>
      <c r="Q72" s="203"/>
      <c r="R72" s="202"/>
      <c r="S72" s="203"/>
      <c r="T72" s="203"/>
      <c r="U72" s="203"/>
      <c r="V72" s="203"/>
      <c r="W72" s="195"/>
      <c r="X72" s="196"/>
      <c r="Y72" s="197"/>
      <c r="Z72" s="195"/>
      <c r="AA72" s="196"/>
      <c r="AB72" s="197"/>
      <c r="AC72" s="195"/>
      <c r="AD72" s="197"/>
      <c r="AG72" s="182"/>
      <c r="AH72" s="182"/>
      <c r="AI72" s="182"/>
      <c r="AJ72" s="182"/>
      <c r="AK72" s="182"/>
      <c r="AL72" s="182"/>
      <c r="AM72" s="182"/>
      <c r="AN72" s="182"/>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8"/>
      <c r="BT72" s="189"/>
      <c r="BU72" s="189"/>
      <c r="BV72" s="189"/>
      <c r="BW72" s="189"/>
      <c r="BX72" s="182"/>
      <c r="BY72" s="182"/>
      <c r="BZ72" s="182"/>
      <c r="CA72" s="182"/>
    </row>
    <row r="73" spans="2:79" ht="17.25" customHeight="1">
      <c r="B73" s="190"/>
      <c r="C73" s="190"/>
      <c r="D73" s="190"/>
      <c r="E73" s="199" t="s">
        <v>117</v>
      </c>
      <c r="F73" s="200" t="s">
        <v>118</v>
      </c>
      <c r="G73" s="200"/>
      <c r="H73" s="200"/>
      <c r="I73" s="201">
        <f>SUM(I72,(TIME(0,40,0)))</f>
        <v>0.62500000000000011</v>
      </c>
      <c r="J73" s="201"/>
      <c r="K73" s="201"/>
      <c r="L73" s="201">
        <f>SUM(L72,(TIME(0,40,0)))</f>
        <v>0.66666666666666674</v>
      </c>
      <c r="M73" s="201"/>
      <c r="N73" s="201"/>
      <c r="O73" s="202"/>
      <c r="P73" s="203"/>
      <c r="Q73" s="203"/>
      <c r="R73" s="202"/>
      <c r="S73" s="203"/>
      <c r="T73" s="203"/>
      <c r="U73" s="203"/>
      <c r="V73" s="203"/>
      <c r="W73" s="195"/>
      <c r="X73" s="196"/>
      <c r="Y73" s="197"/>
      <c r="Z73" s="195"/>
      <c r="AA73" s="196"/>
      <c r="AB73" s="197"/>
      <c r="AC73" s="195"/>
      <c r="AD73" s="197"/>
      <c r="AG73" s="182"/>
      <c r="AH73" s="182"/>
      <c r="AI73" s="182"/>
      <c r="AJ73" s="182"/>
      <c r="AK73" s="182"/>
      <c r="AL73" s="182"/>
      <c r="AM73" s="182"/>
      <c r="AN73" s="182"/>
      <c r="AO73" s="184">
        <v>6</v>
      </c>
      <c r="AP73" s="184"/>
      <c r="AQ73" s="184"/>
      <c r="AR73" s="184"/>
      <c r="AS73" s="184" t="str">
        <f>IF($AZ$3="1位","",(VLOOKUP(BS73,[1]リスト!$M$37:$N$47,2,FALSE)))</f>
        <v>西神戸ラグビースクール</v>
      </c>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8" t="str">
        <f>IF(AO36=AH38,AY38,AH38)</f>
        <v>西神戸RS</v>
      </c>
      <c r="BT73" s="189"/>
      <c r="BU73" s="189"/>
      <c r="BV73" s="189"/>
      <c r="BW73" s="189"/>
      <c r="BX73" s="182"/>
      <c r="BY73" s="182"/>
      <c r="BZ73" s="182"/>
      <c r="CA73" s="182"/>
    </row>
    <row r="74" spans="2:79" ht="17.25" customHeight="1">
      <c r="AG74" s="182"/>
      <c r="AH74" s="182"/>
      <c r="AI74" s="182"/>
      <c r="AJ74" s="182"/>
      <c r="AK74" s="182"/>
      <c r="AL74" s="182"/>
      <c r="AM74" s="182"/>
      <c r="AN74" s="182"/>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8"/>
      <c r="BT74" s="189"/>
      <c r="BU74" s="189"/>
      <c r="BV74" s="189"/>
      <c r="BW74" s="189"/>
      <c r="BX74" s="182"/>
      <c r="BY74" s="182"/>
      <c r="BZ74" s="182"/>
      <c r="CA74" s="182"/>
    </row>
    <row r="75" spans="2:79" ht="17.25" customHeight="1">
      <c r="B75" s="19"/>
      <c r="C75" s="19"/>
      <c r="D75" s="19" t="str">
        <f>[1]リスト!L4</f>
        <v>平成30年01月28日  (日)</v>
      </c>
      <c r="E75" s="9"/>
      <c r="F75" s="9"/>
      <c r="G75" s="9"/>
      <c r="H75" s="9"/>
      <c r="I75" s="9"/>
      <c r="J75" s="9" t="s">
        <v>73</v>
      </c>
      <c r="K75" s="9"/>
      <c r="L75" s="9" t="str">
        <f>VLOOKUP(D75,[1]リスト!$L$3:$O$7,4,0)</f>
        <v>灘浜G</v>
      </c>
      <c r="M75" s="9"/>
      <c r="N75" s="9"/>
      <c r="P75" s="19"/>
      <c r="Q75" s="19"/>
      <c r="R75" s="19"/>
      <c r="S75" s="19"/>
      <c r="T75" s="19"/>
      <c r="U75" s="19"/>
      <c r="V75" s="19"/>
      <c r="W75" s="19"/>
      <c r="X75" s="19"/>
      <c r="Y75" s="19"/>
      <c r="Z75" s="19"/>
      <c r="AA75" s="19"/>
      <c r="AB75" s="19"/>
      <c r="AC75" s="19"/>
      <c r="AD75" s="19"/>
      <c r="AG75" s="182"/>
      <c r="AH75" s="182"/>
      <c r="AI75" s="182"/>
      <c r="AJ75" s="182"/>
      <c r="AK75" s="182"/>
      <c r="AL75" s="182"/>
      <c r="AM75" s="182"/>
      <c r="AN75" s="182"/>
      <c r="AO75" s="184">
        <v>7</v>
      </c>
      <c r="AP75" s="184"/>
      <c r="AQ75" s="184"/>
      <c r="AR75" s="184"/>
      <c r="AS75" s="184" t="str">
        <f>IF($AZ$3="1位","",(VLOOKUP(BS75,[1]リスト!$M$37:$N$47,2,FALSE)))</f>
        <v>尼崎ラグビースクール</v>
      </c>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8" t="str">
        <f>$AO$42</f>
        <v>尼崎RS</v>
      </c>
      <c r="BT75" s="189"/>
      <c r="BU75" s="189"/>
      <c r="BV75" s="189"/>
      <c r="BW75" s="189"/>
      <c r="BX75" s="182"/>
      <c r="BY75" s="182"/>
      <c r="BZ75" s="182"/>
      <c r="CA75" s="182"/>
    </row>
    <row r="76" spans="2:79" ht="17.25" customHeight="1">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G76" s="182"/>
      <c r="AH76" s="182"/>
      <c r="AI76" s="182"/>
      <c r="AJ76" s="182"/>
      <c r="AK76" s="182"/>
      <c r="AL76" s="182"/>
      <c r="AM76" s="182"/>
      <c r="AN76" s="182"/>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8"/>
      <c r="BT76" s="189"/>
      <c r="BU76" s="189"/>
      <c r="BV76" s="189"/>
      <c r="BW76" s="189"/>
      <c r="BX76" s="182"/>
      <c r="BY76" s="182"/>
      <c r="BZ76" s="182"/>
      <c r="CA76" s="182"/>
    </row>
    <row r="77" spans="2:79" ht="17.25" customHeight="1">
      <c r="B77" s="205" t="s">
        <v>75</v>
      </c>
      <c r="C77" s="206"/>
      <c r="D77" s="207"/>
      <c r="E77" s="185" t="s">
        <v>76</v>
      </c>
      <c r="F77" s="186"/>
      <c r="G77" s="186"/>
      <c r="H77" s="187"/>
      <c r="I77" s="185" t="s">
        <v>77</v>
      </c>
      <c r="J77" s="186"/>
      <c r="K77" s="187"/>
      <c r="L77" s="185" t="s">
        <v>78</v>
      </c>
      <c r="M77" s="186"/>
      <c r="N77" s="187"/>
      <c r="O77" s="185" t="s">
        <v>79</v>
      </c>
      <c r="P77" s="186"/>
      <c r="Q77" s="186"/>
      <c r="R77" s="186"/>
      <c r="S77" s="186"/>
      <c r="T77" s="187"/>
      <c r="U77" s="185" t="s">
        <v>80</v>
      </c>
      <c r="V77" s="187"/>
      <c r="W77" s="185" t="s">
        <v>81</v>
      </c>
      <c r="X77" s="186"/>
      <c r="Y77" s="186"/>
      <c r="Z77" s="186"/>
      <c r="AA77" s="186"/>
      <c r="AB77" s="186"/>
      <c r="AC77" s="186"/>
      <c r="AD77" s="187"/>
      <c r="AG77" s="182"/>
      <c r="AH77" s="182"/>
      <c r="AI77" s="182"/>
      <c r="AJ77" s="182"/>
      <c r="AK77" s="182"/>
      <c r="AL77" s="182"/>
      <c r="AM77" s="182"/>
      <c r="AN77" s="182"/>
      <c r="AO77" s="184">
        <v>8</v>
      </c>
      <c r="AP77" s="184"/>
      <c r="AQ77" s="184"/>
      <c r="AR77" s="184"/>
      <c r="AS77" s="184" t="str">
        <f>IF($AZ$3="1位","",(VLOOKUP(BS77,[1]リスト!$M$37:$N$47,2,FALSE)))</f>
        <v>スクール合同２</v>
      </c>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8" t="str">
        <f>IF(AO42=AM44,AT44,AM44)</f>
        <v>合同２</v>
      </c>
      <c r="BT77" s="189"/>
      <c r="BU77" s="189"/>
      <c r="BV77" s="189"/>
      <c r="BW77" s="189"/>
      <c r="BX77" s="182"/>
      <c r="BY77" s="182"/>
      <c r="BZ77" s="182"/>
      <c r="CA77" s="182"/>
    </row>
    <row r="78" spans="2:79" ht="17.25" customHeight="1">
      <c r="B78" s="190" t="str">
        <f>[1]リスト!N4</f>
        <v>準決勝、敗者1回戦</v>
      </c>
      <c r="C78" s="190"/>
      <c r="D78" s="190"/>
      <c r="E78" s="191" t="s">
        <v>46</v>
      </c>
      <c r="F78" s="190" t="s">
        <v>82</v>
      </c>
      <c r="G78" s="190"/>
      <c r="H78" s="190"/>
      <c r="I78" s="192">
        <f>L78-(TIME(0,30,0))</f>
        <v>0.39583333333333337</v>
      </c>
      <c r="J78" s="192"/>
      <c r="K78" s="192"/>
      <c r="L78" s="192">
        <f>[1]リスト!M4</f>
        <v>0.41666666666666669</v>
      </c>
      <c r="M78" s="192"/>
      <c r="N78" s="192"/>
      <c r="O78" s="193" t="str">
        <f>BK40</f>
        <v>川西市RS</v>
      </c>
      <c r="P78" s="194"/>
      <c r="Q78" s="194"/>
      <c r="R78" s="193" t="str">
        <f>BW40</f>
        <v>宝塚RS</v>
      </c>
      <c r="S78" s="194"/>
      <c r="T78" s="194"/>
      <c r="U78" s="193" t="s">
        <v>119</v>
      </c>
      <c r="V78" s="193"/>
      <c r="W78" s="195" t="s">
        <v>107</v>
      </c>
      <c r="X78" s="196"/>
      <c r="Y78" s="197"/>
      <c r="Z78" s="195" t="s">
        <v>110</v>
      </c>
      <c r="AA78" s="196"/>
      <c r="AB78" s="197"/>
      <c r="AC78" s="195" t="s">
        <v>112</v>
      </c>
      <c r="AD78" s="197"/>
      <c r="AG78" s="182"/>
      <c r="AH78" s="182"/>
      <c r="AI78" s="182"/>
      <c r="AJ78" s="182"/>
      <c r="AK78" s="182"/>
      <c r="AL78" s="182"/>
      <c r="AM78" s="182"/>
      <c r="AN78" s="182"/>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8"/>
      <c r="BT78" s="189"/>
      <c r="BU78" s="189"/>
      <c r="BV78" s="189"/>
      <c r="BW78" s="189"/>
      <c r="BX78" s="182"/>
      <c r="BY78" s="182"/>
      <c r="BZ78" s="182"/>
      <c r="CA78" s="182"/>
    </row>
    <row r="79" spans="2:79" ht="17.25" customHeight="1">
      <c r="B79" s="190"/>
      <c r="C79" s="190"/>
      <c r="D79" s="190"/>
      <c r="E79" s="191" t="s">
        <v>58</v>
      </c>
      <c r="F79" s="190" t="s">
        <v>87</v>
      </c>
      <c r="G79" s="190"/>
      <c r="H79" s="190"/>
      <c r="I79" s="192">
        <f t="shared" ref="I79:I87" si="2">L79-(TIME(1,0,0))</f>
        <v>0.40277777777777779</v>
      </c>
      <c r="J79" s="192"/>
      <c r="K79" s="192"/>
      <c r="L79" s="192">
        <f>SUM(L78,(TIME(0,40,0)))</f>
        <v>0.44444444444444448</v>
      </c>
      <c r="M79" s="192"/>
      <c r="N79" s="192"/>
      <c r="O79" s="208" t="str">
        <f>AH47</f>
        <v>尼崎RS</v>
      </c>
      <c r="P79" s="209"/>
      <c r="Q79" s="210"/>
      <c r="R79" s="193" t="str">
        <f>AL47</f>
        <v>西神戸RS</v>
      </c>
      <c r="S79" s="194"/>
      <c r="T79" s="194"/>
      <c r="U79" s="193" t="s">
        <v>120</v>
      </c>
      <c r="V79" s="193"/>
      <c r="W79" s="195" t="s">
        <v>99</v>
      </c>
      <c r="X79" s="196"/>
      <c r="Y79" s="197"/>
      <c r="Z79" s="195" t="s">
        <v>121</v>
      </c>
      <c r="AA79" s="196"/>
      <c r="AB79" s="197"/>
      <c r="AC79" s="195" t="s">
        <v>108</v>
      </c>
      <c r="AD79" s="197"/>
      <c r="AG79" s="182"/>
      <c r="AH79" s="182"/>
      <c r="AI79" s="182"/>
      <c r="AJ79" s="182"/>
      <c r="AK79" s="182"/>
      <c r="AL79" s="182"/>
      <c r="AM79" s="182"/>
      <c r="AN79" s="182"/>
      <c r="AO79" s="184">
        <v>9</v>
      </c>
      <c r="AP79" s="184"/>
      <c r="AQ79" s="184"/>
      <c r="AR79" s="184"/>
      <c r="AS79" s="184" t="str">
        <f>IF($AZ$3="1位","",(VLOOKUP(BS79,[1]リスト!$M$37:$N$47,2,FALSE)))</f>
        <v>宝塚ラグビースクール</v>
      </c>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8" t="str">
        <f>BJ52</f>
        <v>宝塚RS</v>
      </c>
      <c r="BT79" s="189"/>
      <c r="BU79" s="189"/>
      <c r="BV79" s="189"/>
      <c r="BW79" s="189"/>
      <c r="BX79" s="182"/>
      <c r="BY79" s="182"/>
      <c r="BZ79" s="182"/>
      <c r="CA79" s="182"/>
    </row>
    <row r="80" spans="2:79" ht="17.25" customHeight="1">
      <c r="B80" s="190"/>
      <c r="C80" s="190"/>
      <c r="D80" s="190"/>
      <c r="E80" s="191" t="s">
        <v>59</v>
      </c>
      <c r="F80" s="190" t="s">
        <v>92</v>
      </c>
      <c r="G80" s="190"/>
      <c r="H80" s="190"/>
      <c r="I80" s="192">
        <f t="shared" si="2"/>
        <v>0.43402777777777779</v>
      </c>
      <c r="J80" s="192"/>
      <c r="K80" s="192"/>
      <c r="L80" s="192">
        <f>SUM(L79,(TIME(0,45,0)))</f>
        <v>0.47569444444444448</v>
      </c>
      <c r="M80" s="192"/>
      <c r="N80" s="192"/>
      <c r="O80" s="193" t="str">
        <f>AV47</f>
        <v>合同２</v>
      </c>
      <c r="P80" s="194"/>
      <c r="Q80" s="194"/>
      <c r="R80" s="193" t="str">
        <f>AZ47</f>
        <v>芦屋RS</v>
      </c>
      <c r="S80" s="194"/>
      <c r="T80" s="194"/>
      <c r="U80" s="193" t="s">
        <v>111</v>
      </c>
      <c r="V80" s="193"/>
      <c r="W80" s="195" t="s">
        <v>98</v>
      </c>
      <c r="X80" s="196"/>
      <c r="Y80" s="197"/>
      <c r="Z80" s="195" t="s">
        <v>100</v>
      </c>
      <c r="AA80" s="196"/>
      <c r="AB80" s="197"/>
      <c r="AC80" s="195" t="s">
        <v>106</v>
      </c>
      <c r="AD80" s="197"/>
      <c r="AG80" s="182"/>
      <c r="AH80" s="182"/>
      <c r="AI80" s="182"/>
      <c r="AJ80" s="182"/>
      <c r="AK80" s="182"/>
      <c r="AL80" s="182"/>
      <c r="AM80" s="182"/>
      <c r="AN80" s="182"/>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8"/>
      <c r="BT80" s="189"/>
      <c r="BU80" s="189"/>
      <c r="BV80" s="189"/>
      <c r="BW80" s="189"/>
      <c r="BX80" s="182"/>
      <c r="BY80" s="182"/>
      <c r="BZ80" s="182"/>
      <c r="CA80" s="182"/>
    </row>
    <row r="81" spans="1:79" ht="17.25" customHeight="1">
      <c r="B81" s="190"/>
      <c r="C81" s="190"/>
      <c r="D81" s="190"/>
      <c r="E81" s="191" t="s">
        <v>4</v>
      </c>
      <c r="F81" s="190" t="s">
        <v>97</v>
      </c>
      <c r="G81" s="190"/>
      <c r="H81" s="190"/>
      <c r="I81" s="192">
        <f t="shared" si="2"/>
        <v>0.46527777777777773</v>
      </c>
      <c r="J81" s="192"/>
      <c r="K81" s="192"/>
      <c r="L81" s="192">
        <f>SUM(L80,(TIME(0,45,0)))</f>
        <v>0.50694444444444442</v>
      </c>
      <c r="M81" s="192"/>
      <c r="N81" s="192"/>
      <c r="O81" s="198" t="str">
        <f>AH9</f>
        <v>明石JRC</v>
      </c>
      <c r="P81" s="194"/>
      <c r="Q81" s="194"/>
      <c r="R81" s="198" t="str">
        <f>AY9</f>
        <v>伊丹RS</v>
      </c>
      <c r="S81" s="194"/>
      <c r="T81" s="194"/>
      <c r="U81" s="193" t="s">
        <v>122</v>
      </c>
      <c r="V81" s="193"/>
      <c r="W81" s="195" t="s">
        <v>84</v>
      </c>
      <c r="X81" s="196"/>
      <c r="Y81" s="197"/>
      <c r="Z81" s="195" t="s">
        <v>85</v>
      </c>
      <c r="AA81" s="196"/>
      <c r="AB81" s="197"/>
      <c r="AC81" s="195" t="s">
        <v>110</v>
      </c>
      <c r="AD81" s="197"/>
      <c r="AG81" s="182"/>
      <c r="AH81" s="182"/>
      <c r="AI81" s="182"/>
      <c r="AJ81" s="182"/>
      <c r="AK81" s="182"/>
      <c r="AL81" s="182"/>
      <c r="AM81" s="182"/>
      <c r="AN81" s="182"/>
      <c r="AO81" s="184">
        <v>10</v>
      </c>
      <c r="AP81" s="184"/>
      <c r="AQ81" s="184"/>
      <c r="AR81" s="184"/>
      <c r="AS81" s="184" t="str">
        <f>IF($AZ$3="1位","",(VLOOKUP(BS81,[1]リスト!$M$37:$N$47,2,FALSE)))</f>
        <v>スクール合同１</v>
      </c>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8" t="str">
        <f>BJ54</f>
        <v>合同１</v>
      </c>
      <c r="BT81" s="189"/>
      <c r="BU81" s="189"/>
      <c r="BV81" s="189"/>
      <c r="BW81" s="189"/>
      <c r="BX81" s="182"/>
      <c r="BY81" s="182"/>
      <c r="BZ81" s="182"/>
      <c r="CA81" s="182"/>
    </row>
    <row r="82" spans="1:79" ht="17.25" customHeight="1">
      <c r="B82" s="190"/>
      <c r="C82" s="190"/>
      <c r="D82" s="190"/>
      <c r="E82" s="191" t="s">
        <v>5</v>
      </c>
      <c r="F82" s="190" t="s">
        <v>102</v>
      </c>
      <c r="G82" s="190"/>
      <c r="H82" s="190"/>
      <c r="I82" s="192">
        <f t="shared" si="2"/>
        <v>0.49652777777777773</v>
      </c>
      <c r="J82" s="192"/>
      <c r="K82" s="192"/>
      <c r="L82" s="192">
        <f>SUM(L81,(TIME(0,45,0)))</f>
        <v>0.53819444444444442</v>
      </c>
      <c r="M82" s="192"/>
      <c r="N82" s="192"/>
      <c r="O82" s="198" t="str">
        <f>BH9</f>
        <v>三田RCJ</v>
      </c>
      <c r="P82" s="194"/>
      <c r="Q82" s="194"/>
      <c r="R82" s="198" t="str">
        <f>BY9</f>
        <v>兵庫県RS</v>
      </c>
      <c r="S82" s="194"/>
      <c r="T82" s="194"/>
      <c r="U82" s="193" t="s">
        <v>123</v>
      </c>
      <c r="V82" s="193"/>
      <c r="W82" s="195" t="s">
        <v>106</v>
      </c>
      <c r="X82" s="196"/>
      <c r="Y82" s="197"/>
      <c r="Z82" s="195" t="s">
        <v>119</v>
      </c>
      <c r="AA82" s="196"/>
      <c r="AB82" s="197"/>
      <c r="AC82" s="195" t="s">
        <v>107</v>
      </c>
      <c r="AD82" s="197"/>
      <c r="AG82" s="182"/>
      <c r="AH82" s="182"/>
      <c r="AI82" s="182"/>
      <c r="AJ82" s="182"/>
      <c r="AK82" s="182"/>
      <c r="AL82" s="182"/>
      <c r="AM82" s="182"/>
      <c r="AN82" s="182"/>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8"/>
      <c r="BT82" s="189"/>
      <c r="BU82" s="189"/>
      <c r="BV82" s="189"/>
      <c r="BW82" s="189"/>
      <c r="BX82" s="182"/>
      <c r="BY82" s="182"/>
      <c r="BZ82" s="182"/>
      <c r="CA82" s="182"/>
    </row>
    <row r="83" spans="1:79" ht="17.25" customHeight="1">
      <c r="B83" s="190"/>
      <c r="C83" s="190"/>
      <c r="D83" s="190"/>
      <c r="E83" s="199" t="s">
        <v>124</v>
      </c>
      <c r="F83" s="200" t="s">
        <v>105</v>
      </c>
      <c r="G83" s="200"/>
      <c r="H83" s="200"/>
      <c r="I83" s="201">
        <f t="shared" si="2"/>
        <v>0.52777777777777779</v>
      </c>
      <c r="J83" s="201"/>
      <c r="K83" s="201"/>
      <c r="L83" s="201">
        <f>SUM(L82,(TIME(0,45,0)))</f>
        <v>0.56944444444444442</v>
      </c>
      <c r="M83" s="201"/>
      <c r="N83" s="201"/>
      <c r="O83" s="202" t="str">
        <f>BH9</f>
        <v>三田RCJ</v>
      </c>
      <c r="P83" s="211"/>
      <c r="Q83" s="211"/>
      <c r="R83" s="202" t="str">
        <f>BY9</f>
        <v>兵庫県RS</v>
      </c>
      <c r="S83" s="211"/>
      <c r="T83" s="211"/>
      <c r="U83" s="193"/>
      <c r="V83" s="193"/>
      <c r="W83" s="195"/>
      <c r="X83" s="196"/>
      <c r="Y83" s="197"/>
      <c r="Z83" s="195"/>
      <c r="AA83" s="196"/>
      <c r="AB83" s="197"/>
      <c r="AC83" s="195"/>
      <c r="AD83" s="197"/>
      <c r="AG83" s="182"/>
      <c r="AH83" s="182"/>
      <c r="AI83" s="182"/>
      <c r="AJ83" s="182"/>
      <c r="AK83" s="182"/>
      <c r="AL83" s="182"/>
      <c r="AM83" s="182"/>
      <c r="AN83" s="182"/>
      <c r="AO83" s="184">
        <v>11</v>
      </c>
      <c r="AP83" s="184"/>
      <c r="AQ83" s="184"/>
      <c r="AR83" s="184"/>
      <c r="AS83" s="184" t="str">
        <f>IF($AZ$3="1位","",(VLOOKUP(BS83,[1]リスト!$M$37:$N$47,2,FALSE)))</f>
        <v>川西市ラグビースクール</v>
      </c>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8" t="str">
        <f>BJ50</f>
        <v>川西市RS</v>
      </c>
      <c r="BT83" s="189"/>
      <c r="BU83" s="189"/>
      <c r="BV83" s="189"/>
      <c r="BW83" s="189"/>
      <c r="BX83" s="182"/>
      <c r="BY83" s="182"/>
      <c r="BZ83" s="182"/>
      <c r="CA83" s="182"/>
    </row>
    <row r="84" spans="1:79" ht="17.25" customHeight="1">
      <c r="B84" s="190"/>
      <c r="C84" s="190"/>
      <c r="D84" s="190"/>
      <c r="E84" s="199" t="s">
        <v>125</v>
      </c>
      <c r="F84" s="200" t="s">
        <v>109</v>
      </c>
      <c r="G84" s="200"/>
      <c r="H84" s="200"/>
      <c r="I84" s="201">
        <f t="shared" si="2"/>
        <v>0.55555555555555558</v>
      </c>
      <c r="J84" s="201"/>
      <c r="K84" s="201"/>
      <c r="L84" s="201">
        <f>SUM(L83,(TIME(0,40,0)))</f>
        <v>0.59722222222222221</v>
      </c>
      <c r="M84" s="201"/>
      <c r="N84" s="201"/>
      <c r="O84" s="203"/>
      <c r="P84" s="203"/>
      <c r="Q84" s="203"/>
      <c r="R84" s="202"/>
      <c r="S84" s="203"/>
      <c r="T84" s="203"/>
      <c r="U84" s="203"/>
      <c r="V84" s="203"/>
      <c r="W84" s="195"/>
      <c r="X84" s="196"/>
      <c r="Y84" s="197"/>
      <c r="Z84" s="195"/>
      <c r="AA84" s="196"/>
      <c r="AB84" s="197"/>
      <c r="AC84" s="195"/>
      <c r="AD84" s="197"/>
      <c r="AG84" s="182"/>
      <c r="AH84" s="182"/>
      <c r="AI84" s="182"/>
      <c r="AJ84" s="182"/>
      <c r="AK84" s="182"/>
      <c r="AL84" s="182"/>
      <c r="AM84" s="182"/>
      <c r="AN84" s="182"/>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8"/>
      <c r="BT84" s="189"/>
      <c r="BU84" s="189"/>
      <c r="BV84" s="189"/>
      <c r="BW84" s="189"/>
      <c r="BX84" s="182"/>
      <c r="BY84" s="182"/>
      <c r="BZ84" s="182"/>
      <c r="CA84" s="182"/>
    </row>
    <row r="85" spans="1:79" ht="17.25" customHeight="1">
      <c r="B85" s="190"/>
      <c r="C85" s="190"/>
      <c r="D85" s="190"/>
      <c r="E85" s="199" t="s">
        <v>126</v>
      </c>
      <c r="F85" s="200" t="s">
        <v>114</v>
      </c>
      <c r="G85" s="200"/>
      <c r="H85" s="200"/>
      <c r="I85" s="201">
        <f t="shared" si="2"/>
        <v>0.58333333333333337</v>
      </c>
      <c r="J85" s="201"/>
      <c r="K85" s="201"/>
      <c r="L85" s="201">
        <f>SUM(L84,(TIME(0,40,0)))</f>
        <v>0.625</v>
      </c>
      <c r="M85" s="201"/>
      <c r="N85" s="201"/>
      <c r="O85" s="202"/>
      <c r="P85" s="203"/>
      <c r="Q85" s="203"/>
      <c r="R85" s="203"/>
      <c r="S85" s="203"/>
      <c r="T85" s="203"/>
      <c r="U85" s="203"/>
      <c r="V85" s="203"/>
      <c r="W85" s="195"/>
      <c r="X85" s="196"/>
      <c r="Y85" s="197"/>
      <c r="Z85" s="195"/>
      <c r="AA85" s="196"/>
      <c r="AB85" s="197"/>
      <c r="AC85" s="195"/>
      <c r="AD85" s="197"/>
      <c r="AG85" s="182"/>
      <c r="AH85" s="182"/>
      <c r="AI85" s="182"/>
      <c r="AJ85" s="182"/>
      <c r="AK85" s="182"/>
      <c r="AL85" s="182"/>
      <c r="AM85" s="182"/>
      <c r="AN85" s="182"/>
      <c r="AO85" s="212">
        <v>12</v>
      </c>
      <c r="AP85" s="212"/>
      <c r="AQ85" s="212"/>
      <c r="AR85" s="212"/>
      <c r="AS85" s="212" t="e">
        <f>IF($AZ$3="1位","",(VLOOKUP(BS85,[1]リスト!$M$13:$N$29,2,0)))</f>
        <v>#REF!</v>
      </c>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3" t="e">
        <f>IF(#REF!=#REF!,#REF!,#REF!)</f>
        <v>#REF!</v>
      </c>
      <c r="BT85" s="189"/>
      <c r="BU85" s="189"/>
      <c r="BV85" s="189"/>
      <c r="BW85" s="189"/>
      <c r="BX85" s="182"/>
      <c r="BY85" s="182"/>
      <c r="BZ85" s="182"/>
      <c r="CA85" s="182"/>
    </row>
    <row r="86" spans="1:79" ht="17.25" customHeight="1">
      <c r="B86" s="190"/>
      <c r="C86" s="190"/>
      <c r="D86" s="190"/>
      <c r="E86" s="199" t="s">
        <v>127</v>
      </c>
      <c r="F86" s="204" t="s">
        <v>128</v>
      </c>
      <c r="G86" s="204"/>
      <c r="H86" s="204"/>
      <c r="I86" s="201">
        <f t="shared" si="2"/>
        <v>0.61111111111111116</v>
      </c>
      <c r="J86" s="201"/>
      <c r="K86" s="201"/>
      <c r="L86" s="201">
        <f>SUM(L85,(TIME(0,40,0)))</f>
        <v>0.65277777777777779</v>
      </c>
      <c r="M86" s="201"/>
      <c r="N86" s="201"/>
      <c r="O86" s="203"/>
      <c r="P86" s="203"/>
      <c r="Q86" s="203"/>
      <c r="R86" s="203"/>
      <c r="S86" s="203"/>
      <c r="T86" s="203"/>
      <c r="U86" s="203"/>
      <c r="V86" s="203"/>
      <c r="W86" s="195"/>
      <c r="X86" s="196"/>
      <c r="Y86" s="197"/>
      <c r="Z86" s="195"/>
      <c r="AA86" s="196"/>
      <c r="AB86" s="197"/>
      <c r="AC86" s="195"/>
      <c r="AD86" s="197"/>
      <c r="AG86" s="182"/>
      <c r="AH86" s="182"/>
      <c r="AI86" s="182"/>
      <c r="AJ86" s="182"/>
      <c r="AK86" s="182"/>
      <c r="AL86" s="182"/>
      <c r="AM86" s="182"/>
      <c r="AN86" s="182"/>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189"/>
      <c r="BU86" s="189"/>
      <c r="BV86" s="189"/>
      <c r="BW86" s="189"/>
      <c r="BX86" s="182"/>
      <c r="BY86" s="182"/>
      <c r="BZ86" s="182"/>
      <c r="CA86" s="182"/>
    </row>
    <row r="87" spans="1:79" ht="17.25" customHeight="1">
      <c r="B87" s="190"/>
      <c r="C87" s="190"/>
      <c r="D87" s="190"/>
      <c r="E87" s="199" t="s">
        <v>129</v>
      </c>
      <c r="F87" s="204" t="s">
        <v>130</v>
      </c>
      <c r="G87" s="204"/>
      <c r="H87" s="204"/>
      <c r="I87" s="201">
        <f t="shared" si="2"/>
        <v>0.63888888888888895</v>
      </c>
      <c r="J87" s="201"/>
      <c r="K87" s="201"/>
      <c r="L87" s="201">
        <f>SUM(L86,(TIME(0,40,0)))</f>
        <v>0.68055555555555558</v>
      </c>
      <c r="M87" s="201"/>
      <c r="N87" s="201"/>
      <c r="O87" s="203"/>
      <c r="P87" s="203"/>
      <c r="Q87" s="203"/>
      <c r="R87" s="203"/>
      <c r="S87" s="203"/>
      <c r="T87" s="203"/>
      <c r="U87" s="203"/>
      <c r="V87" s="203"/>
      <c r="W87" s="195"/>
      <c r="X87" s="196"/>
      <c r="Y87" s="197"/>
      <c r="Z87" s="195"/>
      <c r="AA87" s="196"/>
      <c r="AB87" s="197"/>
      <c r="AC87" s="195"/>
      <c r="AD87" s="197"/>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5"/>
      <c r="BT87" s="215"/>
      <c r="BU87" s="215"/>
      <c r="BV87" s="215"/>
      <c r="BW87" s="215"/>
    </row>
    <row r="88" spans="1:79" ht="17.25" customHeight="1">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5"/>
      <c r="BT88" s="215"/>
      <c r="BU88" s="215"/>
      <c r="BV88" s="215"/>
      <c r="BW88" s="215"/>
    </row>
    <row r="89" spans="1:79" ht="17.25" customHeight="1">
      <c r="B89" s="19"/>
      <c r="C89" s="19"/>
      <c r="D89" s="19" t="str">
        <f>[1]リスト!L5</f>
        <v>平成30年02月04日  (日)</v>
      </c>
      <c r="E89" s="9"/>
      <c r="F89" s="9"/>
      <c r="G89" s="9"/>
      <c r="H89" s="9"/>
      <c r="I89" s="9"/>
      <c r="J89" s="9" t="s">
        <v>73</v>
      </c>
      <c r="K89" s="9"/>
      <c r="L89" s="9" t="str">
        <f>VLOOKUP(D89,[1]リスト!$L$3:$O$7,4,0)</f>
        <v>灘浜G</v>
      </c>
      <c r="M89" s="9"/>
      <c r="N89" s="9"/>
      <c r="P89" s="19"/>
      <c r="Q89" s="19"/>
      <c r="R89" s="19"/>
      <c r="S89" s="19"/>
      <c r="T89" s="19"/>
      <c r="U89" s="19"/>
      <c r="V89" s="19"/>
      <c r="W89" s="19"/>
      <c r="X89" s="19"/>
      <c r="Y89" s="19"/>
      <c r="Z89" s="19"/>
      <c r="AA89" s="19"/>
      <c r="AB89" s="19"/>
      <c r="AC89" s="19"/>
      <c r="AD89" s="19"/>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5"/>
      <c r="BT89" s="215"/>
      <c r="BU89" s="215"/>
      <c r="BV89" s="215"/>
      <c r="BW89" s="215"/>
    </row>
    <row r="90" spans="1:79" ht="17.25"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5"/>
      <c r="BT90" s="215"/>
      <c r="BU90" s="215"/>
      <c r="BV90" s="215"/>
      <c r="BW90" s="215"/>
    </row>
    <row r="91" spans="1:79" ht="17.25" customHeight="1">
      <c r="B91" s="185" t="s">
        <v>75</v>
      </c>
      <c r="C91" s="186"/>
      <c r="D91" s="187"/>
      <c r="E91" s="185" t="s">
        <v>76</v>
      </c>
      <c r="F91" s="186"/>
      <c r="G91" s="186"/>
      <c r="H91" s="187"/>
      <c r="I91" s="185" t="s">
        <v>131</v>
      </c>
      <c r="J91" s="186"/>
      <c r="K91" s="187"/>
      <c r="L91" s="185" t="s">
        <v>132</v>
      </c>
      <c r="M91" s="186"/>
      <c r="N91" s="187"/>
      <c r="O91" s="185" t="s">
        <v>79</v>
      </c>
      <c r="P91" s="186"/>
      <c r="Q91" s="186"/>
      <c r="R91" s="186"/>
      <c r="S91" s="186"/>
      <c r="T91" s="187"/>
      <c r="U91" s="185" t="s">
        <v>133</v>
      </c>
      <c r="V91" s="187"/>
      <c r="W91" s="185" t="s">
        <v>134</v>
      </c>
      <c r="X91" s="186"/>
      <c r="Y91" s="186"/>
      <c r="Z91" s="186"/>
      <c r="AA91" s="186"/>
      <c r="AB91" s="186"/>
      <c r="AC91" s="186"/>
      <c r="AD91" s="187"/>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5"/>
      <c r="BT91" s="215"/>
      <c r="BU91" s="215"/>
      <c r="BV91" s="215"/>
      <c r="BW91" s="215"/>
    </row>
    <row r="92" spans="1:79" ht="17.25" customHeight="1">
      <c r="B92" s="205" t="str">
        <f>[1]リスト!N5</f>
        <v>決勝、3決、敗者順決戦</v>
      </c>
      <c r="C92" s="206"/>
      <c r="D92" s="207"/>
      <c r="E92" s="191" t="s">
        <v>135</v>
      </c>
      <c r="F92" s="185" t="s">
        <v>82</v>
      </c>
      <c r="G92" s="186"/>
      <c r="H92" s="187"/>
      <c r="I92" s="192">
        <f>L92-(TIME(0,30,0))</f>
        <v>0.39583333333333337</v>
      </c>
      <c r="J92" s="192"/>
      <c r="K92" s="192"/>
      <c r="L92" s="216">
        <f>[1]リスト!M5</f>
        <v>0.41666666666666669</v>
      </c>
      <c r="M92" s="217"/>
      <c r="N92" s="218"/>
      <c r="O92" s="219" t="str">
        <f>BK43</f>
        <v>川西市RS</v>
      </c>
      <c r="P92" s="209"/>
      <c r="Q92" s="210"/>
      <c r="R92" s="208" t="str">
        <f>BW43</f>
        <v>合同１</v>
      </c>
      <c r="S92" s="209"/>
      <c r="T92" s="210"/>
      <c r="U92" s="195" t="s">
        <v>136</v>
      </c>
      <c r="V92" s="197"/>
      <c r="W92" s="195" t="s">
        <v>104</v>
      </c>
      <c r="X92" s="196"/>
      <c r="Y92" s="197"/>
      <c r="Z92" s="195" t="s">
        <v>93</v>
      </c>
      <c r="AA92" s="196"/>
      <c r="AB92" s="197"/>
      <c r="AC92" s="195" t="s">
        <v>85</v>
      </c>
      <c r="AD92" s="197"/>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5"/>
      <c r="BT92" s="215"/>
      <c r="BU92" s="215"/>
      <c r="BV92" s="215"/>
      <c r="BW92" s="215"/>
    </row>
    <row r="93" spans="1:79" ht="17.25" customHeight="1">
      <c r="B93" s="220"/>
      <c r="C93" s="221"/>
      <c r="D93" s="222"/>
      <c r="E93" s="191" t="s">
        <v>60</v>
      </c>
      <c r="F93" s="185" t="s">
        <v>87</v>
      </c>
      <c r="G93" s="186"/>
      <c r="H93" s="187"/>
      <c r="I93" s="192">
        <f t="shared" ref="I93:I101" si="3">L93-(TIME(1,0,0))</f>
        <v>0.40625</v>
      </c>
      <c r="J93" s="192"/>
      <c r="K93" s="192"/>
      <c r="L93" s="216">
        <f>SUM(L92,(TIME(0,45,0)))</f>
        <v>0.44791666666666669</v>
      </c>
      <c r="M93" s="217"/>
      <c r="N93" s="218"/>
      <c r="O93" s="223" t="str">
        <f>AM44</f>
        <v>尼崎RS</v>
      </c>
      <c r="P93" s="209"/>
      <c r="Q93" s="210"/>
      <c r="R93" s="208" t="str">
        <f>AT44</f>
        <v>合同２</v>
      </c>
      <c r="S93" s="209"/>
      <c r="T93" s="210"/>
      <c r="U93" s="195" t="s">
        <v>137</v>
      </c>
      <c r="V93" s="197"/>
      <c r="W93" s="195" t="s">
        <v>99</v>
      </c>
      <c r="X93" s="196"/>
      <c r="Y93" s="197"/>
      <c r="Z93" s="195" t="s">
        <v>98</v>
      </c>
      <c r="AA93" s="196"/>
      <c r="AB93" s="197"/>
      <c r="AC93" s="195" t="s">
        <v>95</v>
      </c>
      <c r="AD93" s="197"/>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5"/>
      <c r="BT93" s="215"/>
      <c r="BU93" s="215"/>
      <c r="BV93" s="215"/>
      <c r="BW93" s="215"/>
    </row>
    <row r="94" spans="1:79" ht="17.25" customHeight="1">
      <c r="B94" s="220"/>
      <c r="C94" s="221"/>
      <c r="D94" s="222"/>
      <c r="E94" s="191" t="s">
        <v>49</v>
      </c>
      <c r="F94" s="185" t="s">
        <v>92</v>
      </c>
      <c r="G94" s="186"/>
      <c r="H94" s="187"/>
      <c r="I94" s="192">
        <f t="shared" si="3"/>
        <v>0.4375</v>
      </c>
      <c r="J94" s="192"/>
      <c r="K94" s="192"/>
      <c r="L94" s="216">
        <f t="shared" ref="L94:L101" si="4">SUM(L93,(TIME(0,45,0)))</f>
        <v>0.47916666666666669</v>
      </c>
      <c r="M94" s="217"/>
      <c r="N94" s="218"/>
      <c r="O94" s="223" t="str">
        <f>AH38</f>
        <v>西神戸RS</v>
      </c>
      <c r="P94" s="209"/>
      <c r="Q94" s="210"/>
      <c r="R94" s="208" t="str">
        <f>AY38</f>
        <v>芦屋RS</v>
      </c>
      <c r="S94" s="209"/>
      <c r="T94" s="210"/>
      <c r="U94" s="195" t="s">
        <v>138</v>
      </c>
      <c r="V94" s="197"/>
      <c r="W94" s="195" t="s">
        <v>139</v>
      </c>
      <c r="X94" s="196"/>
      <c r="Y94" s="197"/>
      <c r="Z94" s="195" t="s">
        <v>140</v>
      </c>
      <c r="AA94" s="196"/>
      <c r="AB94" s="197"/>
      <c r="AC94" s="195" t="s">
        <v>141</v>
      </c>
      <c r="AD94" s="197"/>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5"/>
      <c r="BT94" s="215"/>
      <c r="BU94" s="215"/>
      <c r="BV94" s="215"/>
      <c r="BW94" s="215"/>
    </row>
    <row r="95" spans="1:79" ht="17.25" customHeight="1">
      <c r="A95" s="2"/>
      <c r="B95" s="220"/>
      <c r="C95" s="221"/>
      <c r="D95" s="222"/>
      <c r="E95" s="191" t="s">
        <v>56</v>
      </c>
      <c r="F95" s="185" t="s">
        <v>97</v>
      </c>
      <c r="G95" s="186"/>
      <c r="H95" s="187"/>
      <c r="I95" s="192">
        <f t="shared" si="3"/>
        <v>0.46875000000000006</v>
      </c>
      <c r="J95" s="192"/>
      <c r="K95" s="192"/>
      <c r="L95" s="216">
        <f t="shared" si="4"/>
        <v>0.51041666666666674</v>
      </c>
      <c r="M95" s="217"/>
      <c r="N95" s="218"/>
      <c r="O95" s="223" t="str">
        <f>BK46</f>
        <v>宝塚RS</v>
      </c>
      <c r="P95" s="209"/>
      <c r="Q95" s="210"/>
      <c r="R95" s="208" t="str">
        <f>BW46</f>
        <v>合同１</v>
      </c>
      <c r="S95" s="209"/>
      <c r="T95" s="210"/>
      <c r="U95" s="195" t="s">
        <v>120</v>
      </c>
      <c r="V95" s="197"/>
      <c r="W95" s="195" t="s">
        <v>142</v>
      </c>
      <c r="X95" s="196"/>
      <c r="Y95" s="197"/>
      <c r="Z95" s="195" t="s">
        <v>143</v>
      </c>
      <c r="AA95" s="196"/>
      <c r="AB95" s="197"/>
      <c r="AC95" s="195" t="s">
        <v>144</v>
      </c>
      <c r="AD95" s="197"/>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215"/>
    </row>
    <row r="96" spans="1:79" ht="17.25" customHeight="1">
      <c r="A96" s="2"/>
      <c r="B96" s="220"/>
      <c r="C96" s="221"/>
      <c r="D96" s="222"/>
      <c r="E96" s="191" t="s">
        <v>145</v>
      </c>
      <c r="F96" s="185" t="s">
        <v>102</v>
      </c>
      <c r="G96" s="186"/>
      <c r="H96" s="187"/>
      <c r="I96" s="192">
        <f t="shared" si="3"/>
        <v>0.50000000000000011</v>
      </c>
      <c r="J96" s="192"/>
      <c r="K96" s="192"/>
      <c r="L96" s="216">
        <f t="shared" si="4"/>
        <v>0.54166666666666674</v>
      </c>
      <c r="M96" s="217"/>
      <c r="N96" s="218"/>
      <c r="O96" s="223" t="str">
        <f>AY12</f>
        <v>伊丹RS</v>
      </c>
      <c r="P96" s="209"/>
      <c r="Q96" s="210"/>
      <c r="R96" s="223" t="str">
        <f>BH12</f>
        <v>三田RCJ</v>
      </c>
      <c r="S96" s="209"/>
      <c r="T96" s="210"/>
      <c r="U96" s="193" t="s">
        <v>146</v>
      </c>
      <c r="V96" s="193"/>
      <c r="W96" s="195" t="s">
        <v>86</v>
      </c>
      <c r="X96" s="196"/>
      <c r="Y96" s="197"/>
      <c r="Z96" s="195" t="s">
        <v>85</v>
      </c>
      <c r="AA96" s="196"/>
      <c r="AB96" s="197"/>
      <c r="AC96" s="195" t="s">
        <v>98</v>
      </c>
      <c r="AD96" s="197"/>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5"/>
      <c r="BU96" s="215"/>
      <c r="BV96" s="215"/>
      <c r="BW96" s="215"/>
    </row>
    <row r="97" spans="1:44" ht="17.25" customHeight="1">
      <c r="A97" s="2"/>
      <c r="B97" s="220"/>
      <c r="C97" s="221"/>
      <c r="D97" s="222"/>
      <c r="E97" s="191" t="s">
        <v>2</v>
      </c>
      <c r="F97" s="185" t="s">
        <v>105</v>
      </c>
      <c r="G97" s="186"/>
      <c r="H97" s="187"/>
      <c r="I97" s="192">
        <f t="shared" si="3"/>
        <v>0.53125000000000011</v>
      </c>
      <c r="J97" s="192"/>
      <c r="K97" s="192"/>
      <c r="L97" s="216">
        <f t="shared" si="4"/>
        <v>0.57291666666666674</v>
      </c>
      <c r="M97" s="217"/>
      <c r="N97" s="218"/>
      <c r="O97" s="223" t="str">
        <f>AO5</f>
        <v>明石JRC</v>
      </c>
      <c r="P97" s="209"/>
      <c r="Q97" s="210"/>
      <c r="R97" s="223" t="str">
        <f>BR5</f>
        <v>兵庫県RS</v>
      </c>
      <c r="S97" s="209"/>
      <c r="T97" s="210"/>
      <c r="U97" s="193" t="s">
        <v>146</v>
      </c>
      <c r="V97" s="193"/>
      <c r="W97" s="195" t="s">
        <v>147</v>
      </c>
      <c r="X97" s="196"/>
      <c r="Y97" s="197"/>
      <c r="Z97" s="195" t="s">
        <v>137</v>
      </c>
      <c r="AA97" s="196"/>
      <c r="AB97" s="197"/>
      <c r="AC97" s="195" t="s">
        <v>138</v>
      </c>
      <c r="AD97" s="197"/>
      <c r="AO97" s="125"/>
      <c r="AP97" s="125"/>
      <c r="AQ97" s="125"/>
      <c r="AR97" s="125"/>
    </row>
    <row r="98" spans="1:44" ht="17.25" customHeight="1">
      <c r="A98" s="2"/>
      <c r="B98" s="220"/>
      <c r="C98" s="221"/>
      <c r="D98" s="222"/>
      <c r="E98" s="199" t="s">
        <v>148</v>
      </c>
      <c r="F98" s="224" t="s">
        <v>109</v>
      </c>
      <c r="G98" s="225"/>
      <c r="H98" s="226"/>
      <c r="I98" s="227">
        <f t="shared" si="3"/>
        <v>0.56250000000000011</v>
      </c>
      <c r="J98" s="228"/>
      <c r="K98" s="229"/>
      <c r="L98" s="227">
        <f t="shared" si="4"/>
        <v>0.60416666666666674</v>
      </c>
      <c r="M98" s="228"/>
      <c r="N98" s="229"/>
      <c r="O98" s="230"/>
      <c r="P98" s="231"/>
      <c r="Q98" s="232"/>
      <c r="R98" s="230"/>
      <c r="S98" s="231"/>
      <c r="T98" s="232"/>
      <c r="U98" s="233"/>
      <c r="V98" s="234"/>
      <c r="W98" s="195"/>
      <c r="X98" s="196"/>
      <c r="Y98" s="197"/>
      <c r="Z98" s="195"/>
      <c r="AA98" s="196"/>
      <c r="AB98" s="197"/>
      <c r="AC98" s="195"/>
      <c r="AD98" s="197"/>
      <c r="AO98" s="125"/>
      <c r="AP98" s="125"/>
      <c r="AQ98" s="125"/>
      <c r="AR98" s="125"/>
    </row>
    <row r="99" spans="1:44" ht="17.25" customHeight="1">
      <c r="A99" s="2"/>
      <c r="B99" s="220"/>
      <c r="C99" s="221"/>
      <c r="D99" s="222"/>
      <c r="E99" s="199" t="s">
        <v>149</v>
      </c>
      <c r="F99" s="224" t="s">
        <v>114</v>
      </c>
      <c r="G99" s="225"/>
      <c r="H99" s="226"/>
      <c r="I99" s="227">
        <f t="shared" si="3"/>
        <v>0.59375000000000011</v>
      </c>
      <c r="J99" s="228"/>
      <c r="K99" s="229"/>
      <c r="L99" s="227">
        <f t="shared" si="4"/>
        <v>0.63541666666666674</v>
      </c>
      <c r="M99" s="228"/>
      <c r="N99" s="229"/>
      <c r="O99" s="230"/>
      <c r="P99" s="231"/>
      <c r="Q99" s="232"/>
      <c r="R99" s="230"/>
      <c r="S99" s="231"/>
      <c r="T99" s="232"/>
      <c r="U99" s="233"/>
      <c r="V99" s="234"/>
      <c r="W99" s="195"/>
      <c r="X99" s="196"/>
      <c r="Y99" s="197"/>
      <c r="Z99" s="195"/>
      <c r="AA99" s="196"/>
      <c r="AB99" s="197"/>
      <c r="AC99" s="195"/>
      <c r="AD99" s="197"/>
      <c r="AO99" s="125"/>
      <c r="AP99" s="125"/>
      <c r="AQ99" s="125"/>
      <c r="AR99" s="125"/>
    </row>
    <row r="100" spans="1:44" ht="17.25" customHeight="1">
      <c r="A100" s="2"/>
      <c r="B100" s="220"/>
      <c r="C100" s="221"/>
      <c r="D100" s="222"/>
      <c r="E100" s="199" t="s">
        <v>150</v>
      </c>
      <c r="F100" s="224" t="s">
        <v>151</v>
      </c>
      <c r="G100" s="225"/>
      <c r="H100" s="226"/>
      <c r="I100" s="227">
        <f t="shared" si="3"/>
        <v>0.62500000000000011</v>
      </c>
      <c r="J100" s="228"/>
      <c r="K100" s="229"/>
      <c r="L100" s="227">
        <f t="shared" si="4"/>
        <v>0.66666666666666674</v>
      </c>
      <c r="M100" s="228"/>
      <c r="N100" s="229"/>
      <c r="O100" s="230"/>
      <c r="P100" s="231"/>
      <c r="Q100" s="232"/>
      <c r="R100" s="230"/>
      <c r="S100" s="231"/>
      <c r="T100" s="232"/>
      <c r="U100" s="233"/>
      <c r="V100" s="234"/>
      <c r="W100" s="195"/>
      <c r="X100" s="196"/>
      <c r="Y100" s="197"/>
      <c r="Z100" s="195"/>
      <c r="AA100" s="196"/>
      <c r="AB100" s="197"/>
      <c r="AC100" s="195"/>
      <c r="AD100" s="197"/>
      <c r="AO100" s="125"/>
      <c r="AP100" s="125"/>
      <c r="AQ100" s="125"/>
      <c r="AR100" s="125"/>
    </row>
    <row r="101" spans="1:44" ht="17.25" customHeight="1">
      <c r="B101" s="235"/>
      <c r="C101" s="236"/>
      <c r="D101" s="237"/>
      <c r="E101" s="199" t="s">
        <v>152</v>
      </c>
      <c r="F101" s="224" t="s">
        <v>118</v>
      </c>
      <c r="G101" s="225"/>
      <c r="H101" s="226"/>
      <c r="I101" s="227">
        <f t="shared" si="3"/>
        <v>0.65625000000000011</v>
      </c>
      <c r="J101" s="228"/>
      <c r="K101" s="229"/>
      <c r="L101" s="227">
        <f t="shared" si="4"/>
        <v>0.69791666666666674</v>
      </c>
      <c r="M101" s="228"/>
      <c r="N101" s="229"/>
      <c r="O101" s="230"/>
      <c r="P101" s="231"/>
      <c r="Q101" s="232"/>
      <c r="R101" s="230"/>
      <c r="S101" s="231"/>
      <c r="T101" s="232"/>
      <c r="U101" s="233"/>
      <c r="V101" s="234"/>
      <c r="W101" s="195"/>
      <c r="X101" s="196"/>
      <c r="Y101" s="197"/>
      <c r="Z101" s="195"/>
      <c r="AA101" s="196"/>
      <c r="AB101" s="197"/>
      <c r="AC101" s="195"/>
      <c r="AD101" s="197"/>
      <c r="AO101" s="125"/>
      <c r="AP101" s="125"/>
      <c r="AQ101" s="125"/>
      <c r="AR101" s="125"/>
    </row>
    <row r="102" spans="1:44" ht="17.25" customHeight="1">
      <c r="AO102" s="125"/>
      <c r="AP102" s="125"/>
      <c r="AQ102" s="125"/>
      <c r="AR102" s="125"/>
    </row>
    <row r="103" spans="1:44" ht="17.25" customHeight="1"/>
    <row r="104" spans="1:44" ht="17.25" customHeight="1"/>
    <row r="105" spans="1:44" ht="17.25" customHeight="1"/>
    <row r="106" spans="1:44" ht="17.25" customHeight="1"/>
    <row r="107" spans="1:44" ht="17.25" customHeight="1"/>
    <row r="108" spans="1:44" ht="17.25" customHeight="1"/>
    <row r="109" spans="1:44" ht="17.25" customHeight="1"/>
    <row r="110" spans="1:44" ht="17.25" customHeight="1"/>
    <row r="111" spans="1:44" ht="17.25" customHeight="1"/>
    <row r="112" spans="1:44"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sheetData>
  <mergeCells count="502">
    <mergeCell ref="W101:Y101"/>
    <mergeCell ref="Z101:AB101"/>
    <mergeCell ref="AC101:AD101"/>
    <mergeCell ref="F101:H101"/>
    <mergeCell ref="I101:K101"/>
    <mergeCell ref="L101:N101"/>
    <mergeCell ref="O101:Q101"/>
    <mergeCell ref="R101:T101"/>
    <mergeCell ref="U101:V101"/>
    <mergeCell ref="AC99:AD99"/>
    <mergeCell ref="F100:H100"/>
    <mergeCell ref="I100:K100"/>
    <mergeCell ref="L100:N100"/>
    <mergeCell ref="O100:Q100"/>
    <mergeCell ref="R100:T100"/>
    <mergeCell ref="U100:V100"/>
    <mergeCell ref="W100:Y100"/>
    <mergeCell ref="Z100:AB100"/>
    <mergeCell ref="AC100:AD100"/>
    <mergeCell ref="Z98:AB98"/>
    <mergeCell ref="AC98:AD98"/>
    <mergeCell ref="F99:H99"/>
    <mergeCell ref="I99:K99"/>
    <mergeCell ref="L99:N99"/>
    <mergeCell ref="O99:Q99"/>
    <mergeCell ref="R99:T99"/>
    <mergeCell ref="U99:V99"/>
    <mergeCell ref="W99:Y99"/>
    <mergeCell ref="Z99:AB99"/>
    <mergeCell ref="W97:Y97"/>
    <mergeCell ref="Z97:AB97"/>
    <mergeCell ref="AC97:AD97"/>
    <mergeCell ref="F98:H98"/>
    <mergeCell ref="I98:K98"/>
    <mergeCell ref="L98:N98"/>
    <mergeCell ref="O98:Q98"/>
    <mergeCell ref="R98:T98"/>
    <mergeCell ref="U98:V98"/>
    <mergeCell ref="W98:Y98"/>
    <mergeCell ref="F97:H97"/>
    <mergeCell ref="I97:K97"/>
    <mergeCell ref="L97:N97"/>
    <mergeCell ref="O97:Q97"/>
    <mergeCell ref="R97:T97"/>
    <mergeCell ref="U97:V97"/>
    <mergeCell ref="F96:H96"/>
    <mergeCell ref="I96:K96"/>
    <mergeCell ref="L96:N96"/>
    <mergeCell ref="O96:Q96"/>
    <mergeCell ref="R96:T96"/>
    <mergeCell ref="U96:V96"/>
    <mergeCell ref="W95:Y95"/>
    <mergeCell ref="Z95:AB95"/>
    <mergeCell ref="AC95:AD95"/>
    <mergeCell ref="AO95:AR96"/>
    <mergeCell ref="AS95:BR96"/>
    <mergeCell ref="BS95:BW96"/>
    <mergeCell ref="W96:Y96"/>
    <mergeCell ref="Z96:AB96"/>
    <mergeCell ref="AC96:AD96"/>
    <mergeCell ref="U94:V94"/>
    <mergeCell ref="W94:Y94"/>
    <mergeCell ref="Z94:AB94"/>
    <mergeCell ref="AC94:AD94"/>
    <mergeCell ref="F95:H95"/>
    <mergeCell ref="I95:K95"/>
    <mergeCell ref="L95:N95"/>
    <mergeCell ref="O95:Q95"/>
    <mergeCell ref="R95:T95"/>
    <mergeCell ref="U95:V95"/>
    <mergeCell ref="Z93:AB93"/>
    <mergeCell ref="AC93:AD93"/>
    <mergeCell ref="AO93:AR94"/>
    <mergeCell ref="AS93:BR94"/>
    <mergeCell ref="BS93:BW94"/>
    <mergeCell ref="F94:H94"/>
    <mergeCell ref="I94:K94"/>
    <mergeCell ref="L94:N94"/>
    <mergeCell ref="O94:Q94"/>
    <mergeCell ref="R94:T94"/>
    <mergeCell ref="W92:Y92"/>
    <mergeCell ref="Z92:AB92"/>
    <mergeCell ref="AC92:AD92"/>
    <mergeCell ref="F93:H93"/>
    <mergeCell ref="I93:K93"/>
    <mergeCell ref="L93:N93"/>
    <mergeCell ref="O93:Q93"/>
    <mergeCell ref="R93:T93"/>
    <mergeCell ref="U93:V93"/>
    <mergeCell ref="W93:Y93"/>
    <mergeCell ref="AO91:AR92"/>
    <mergeCell ref="AS91:BR92"/>
    <mergeCell ref="BS91:BW92"/>
    <mergeCell ref="B92:D101"/>
    <mergeCell ref="F92:H92"/>
    <mergeCell ref="I92:K92"/>
    <mergeCell ref="L92:N92"/>
    <mergeCell ref="O92:Q92"/>
    <mergeCell ref="R92:T92"/>
    <mergeCell ref="U92:V92"/>
    <mergeCell ref="AO89:AR90"/>
    <mergeCell ref="AS89:BR90"/>
    <mergeCell ref="BS89:BW90"/>
    <mergeCell ref="B91:D91"/>
    <mergeCell ref="E91:H91"/>
    <mergeCell ref="I91:K91"/>
    <mergeCell ref="L91:N91"/>
    <mergeCell ref="O91:T91"/>
    <mergeCell ref="U91:V91"/>
    <mergeCell ref="W91:AD91"/>
    <mergeCell ref="W87:Y87"/>
    <mergeCell ref="Z87:AB87"/>
    <mergeCell ref="AC87:AD87"/>
    <mergeCell ref="AO87:AR88"/>
    <mergeCell ref="AS87:BR88"/>
    <mergeCell ref="BS87:BW88"/>
    <mergeCell ref="F87:H87"/>
    <mergeCell ref="I87:K87"/>
    <mergeCell ref="L87:N87"/>
    <mergeCell ref="O87:Q87"/>
    <mergeCell ref="R87:T87"/>
    <mergeCell ref="U87:V87"/>
    <mergeCell ref="F86:H86"/>
    <mergeCell ref="I86:K86"/>
    <mergeCell ref="L86:N86"/>
    <mergeCell ref="O86:Q86"/>
    <mergeCell ref="R86:T86"/>
    <mergeCell ref="U86:V86"/>
    <mergeCell ref="W85:Y85"/>
    <mergeCell ref="Z85:AB85"/>
    <mergeCell ref="AC85:AD85"/>
    <mergeCell ref="AO85:AR86"/>
    <mergeCell ref="AS85:BR86"/>
    <mergeCell ref="BS85:BW86"/>
    <mergeCell ref="W86:Y86"/>
    <mergeCell ref="Z86:AB86"/>
    <mergeCell ref="AC86:AD86"/>
    <mergeCell ref="F85:H85"/>
    <mergeCell ref="I85:K85"/>
    <mergeCell ref="L85:N85"/>
    <mergeCell ref="O85:Q85"/>
    <mergeCell ref="R85:T85"/>
    <mergeCell ref="U85:V85"/>
    <mergeCell ref="F84:H84"/>
    <mergeCell ref="I84:K84"/>
    <mergeCell ref="L84:N84"/>
    <mergeCell ref="O84:Q84"/>
    <mergeCell ref="R84:T84"/>
    <mergeCell ref="U84:V84"/>
    <mergeCell ref="W83:Y83"/>
    <mergeCell ref="Z83:AB83"/>
    <mergeCell ref="AC83:AD83"/>
    <mergeCell ref="AO83:AR84"/>
    <mergeCell ref="AS83:BR84"/>
    <mergeCell ref="BS83:BW84"/>
    <mergeCell ref="W84:Y84"/>
    <mergeCell ref="Z84:AB84"/>
    <mergeCell ref="AC84:AD84"/>
    <mergeCell ref="F83:H83"/>
    <mergeCell ref="I83:K83"/>
    <mergeCell ref="L83:N83"/>
    <mergeCell ref="O83:Q83"/>
    <mergeCell ref="R83:T83"/>
    <mergeCell ref="U83:V83"/>
    <mergeCell ref="F82:H82"/>
    <mergeCell ref="I82:K82"/>
    <mergeCell ref="L82:N82"/>
    <mergeCell ref="O82:Q82"/>
    <mergeCell ref="R82:T82"/>
    <mergeCell ref="U82:V82"/>
    <mergeCell ref="W81:Y81"/>
    <mergeCell ref="Z81:AB81"/>
    <mergeCell ref="AC81:AD81"/>
    <mergeCell ref="AO81:AR82"/>
    <mergeCell ref="AS81:BR82"/>
    <mergeCell ref="BS81:BW82"/>
    <mergeCell ref="W82:Y82"/>
    <mergeCell ref="Z82:AB82"/>
    <mergeCell ref="AC82:AD82"/>
    <mergeCell ref="U80:V80"/>
    <mergeCell ref="W80:Y80"/>
    <mergeCell ref="Z80:AB80"/>
    <mergeCell ref="AC80:AD80"/>
    <mergeCell ref="F81:H81"/>
    <mergeCell ref="I81:K81"/>
    <mergeCell ref="L81:N81"/>
    <mergeCell ref="O81:Q81"/>
    <mergeCell ref="R81:T81"/>
    <mergeCell ref="U81:V81"/>
    <mergeCell ref="Z79:AB79"/>
    <mergeCell ref="AC79:AD79"/>
    <mergeCell ref="AO79:AR80"/>
    <mergeCell ref="AS79:BR80"/>
    <mergeCell ref="BS79:BW80"/>
    <mergeCell ref="F80:H80"/>
    <mergeCell ref="I80:K80"/>
    <mergeCell ref="L80:N80"/>
    <mergeCell ref="O80:Q80"/>
    <mergeCell ref="R80:T80"/>
    <mergeCell ref="W78:Y78"/>
    <mergeCell ref="Z78:AB78"/>
    <mergeCell ref="AC78:AD78"/>
    <mergeCell ref="F79:H79"/>
    <mergeCell ref="I79:K79"/>
    <mergeCell ref="L79:N79"/>
    <mergeCell ref="O79:Q79"/>
    <mergeCell ref="R79:T79"/>
    <mergeCell ref="U79:V79"/>
    <mergeCell ref="W79:Y79"/>
    <mergeCell ref="AO77:AR78"/>
    <mergeCell ref="AS77:BR78"/>
    <mergeCell ref="BS77:BW78"/>
    <mergeCell ref="B78:D87"/>
    <mergeCell ref="F78:H78"/>
    <mergeCell ref="I78:K78"/>
    <mergeCell ref="L78:N78"/>
    <mergeCell ref="O78:Q78"/>
    <mergeCell ref="R78:T78"/>
    <mergeCell ref="U78:V78"/>
    <mergeCell ref="AO75:AR76"/>
    <mergeCell ref="AS75:BR76"/>
    <mergeCell ref="BS75:BW76"/>
    <mergeCell ref="B77:D77"/>
    <mergeCell ref="E77:H77"/>
    <mergeCell ref="I77:K77"/>
    <mergeCell ref="L77:N77"/>
    <mergeCell ref="O77:T77"/>
    <mergeCell ref="U77:V77"/>
    <mergeCell ref="W77:AD77"/>
    <mergeCell ref="W73:Y73"/>
    <mergeCell ref="Z73:AB73"/>
    <mergeCell ref="AC73:AD73"/>
    <mergeCell ref="AO73:AR74"/>
    <mergeCell ref="AS73:BR74"/>
    <mergeCell ref="BS73:BW74"/>
    <mergeCell ref="F73:H73"/>
    <mergeCell ref="I73:K73"/>
    <mergeCell ref="L73:N73"/>
    <mergeCell ref="O73:Q73"/>
    <mergeCell ref="R73:T73"/>
    <mergeCell ref="U73:V73"/>
    <mergeCell ref="F72:H72"/>
    <mergeCell ref="I72:K72"/>
    <mergeCell ref="L72:N72"/>
    <mergeCell ref="O72:Q72"/>
    <mergeCell ref="R72:T72"/>
    <mergeCell ref="U72:V72"/>
    <mergeCell ref="W71:Y71"/>
    <mergeCell ref="Z71:AB71"/>
    <mergeCell ref="AC71:AD71"/>
    <mergeCell ref="AO71:AR72"/>
    <mergeCell ref="AS71:BR72"/>
    <mergeCell ref="BS71:BW72"/>
    <mergeCell ref="W72:Y72"/>
    <mergeCell ref="Z72:AB72"/>
    <mergeCell ref="AC72:AD72"/>
    <mergeCell ref="F71:H71"/>
    <mergeCell ref="I71:K71"/>
    <mergeCell ref="L71:N71"/>
    <mergeCell ref="O71:Q71"/>
    <mergeCell ref="R71:T71"/>
    <mergeCell ref="U71:V71"/>
    <mergeCell ref="F70:H70"/>
    <mergeCell ref="I70:K70"/>
    <mergeCell ref="L70:N70"/>
    <mergeCell ref="O70:Q70"/>
    <mergeCell ref="R70:T70"/>
    <mergeCell ref="U70:V70"/>
    <mergeCell ref="W69:Y69"/>
    <mergeCell ref="Z69:AB69"/>
    <mergeCell ref="AC69:AD69"/>
    <mergeCell ref="AO69:AR70"/>
    <mergeCell ref="AS69:BR70"/>
    <mergeCell ref="BS69:BW70"/>
    <mergeCell ref="W70:Y70"/>
    <mergeCell ref="Z70:AB70"/>
    <mergeCell ref="AC70:AD70"/>
    <mergeCell ref="U68:V68"/>
    <mergeCell ref="W68:Y68"/>
    <mergeCell ref="Z68:AB68"/>
    <mergeCell ref="AC68:AD68"/>
    <mergeCell ref="F69:H69"/>
    <mergeCell ref="I69:K69"/>
    <mergeCell ref="L69:N69"/>
    <mergeCell ref="O69:Q69"/>
    <mergeCell ref="R69:T69"/>
    <mergeCell ref="U69:V69"/>
    <mergeCell ref="Z67:AB67"/>
    <mergeCell ref="AC67:AD67"/>
    <mergeCell ref="AO67:AR68"/>
    <mergeCell ref="AS67:BR68"/>
    <mergeCell ref="BS67:BW68"/>
    <mergeCell ref="F68:H68"/>
    <mergeCell ref="I68:K68"/>
    <mergeCell ref="L68:N68"/>
    <mergeCell ref="O68:Q68"/>
    <mergeCell ref="R68:T68"/>
    <mergeCell ref="W66:Y66"/>
    <mergeCell ref="Z66:AB66"/>
    <mergeCell ref="AC66:AD66"/>
    <mergeCell ref="F67:H67"/>
    <mergeCell ref="I67:K67"/>
    <mergeCell ref="L67:N67"/>
    <mergeCell ref="O67:Q67"/>
    <mergeCell ref="R67:T67"/>
    <mergeCell ref="U67:V67"/>
    <mergeCell ref="W67:Y67"/>
    <mergeCell ref="AC65:AD65"/>
    <mergeCell ref="AO65:AR66"/>
    <mergeCell ref="AS65:BR66"/>
    <mergeCell ref="BS65:BW66"/>
    <mergeCell ref="F66:H66"/>
    <mergeCell ref="I66:K66"/>
    <mergeCell ref="L66:N66"/>
    <mergeCell ref="O66:Q66"/>
    <mergeCell ref="R66:T66"/>
    <mergeCell ref="U66:V66"/>
    <mergeCell ref="Z64:AB64"/>
    <mergeCell ref="AC64:AD64"/>
    <mergeCell ref="F65:H65"/>
    <mergeCell ref="I65:K65"/>
    <mergeCell ref="L65:N65"/>
    <mergeCell ref="O65:Q65"/>
    <mergeCell ref="R65:T65"/>
    <mergeCell ref="U65:V65"/>
    <mergeCell ref="W65:Y65"/>
    <mergeCell ref="Z65:AB65"/>
    <mergeCell ref="AS63:BR64"/>
    <mergeCell ref="BS63:BW64"/>
    <mergeCell ref="B64:D73"/>
    <mergeCell ref="F64:H64"/>
    <mergeCell ref="I64:K64"/>
    <mergeCell ref="L64:N64"/>
    <mergeCell ref="O64:Q64"/>
    <mergeCell ref="R64:T64"/>
    <mergeCell ref="U64:V64"/>
    <mergeCell ref="W64:Y64"/>
    <mergeCell ref="AO61:AR62"/>
    <mergeCell ref="AS61:BR62"/>
    <mergeCell ref="B63:D63"/>
    <mergeCell ref="E63:H63"/>
    <mergeCell ref="I63:K63"/>
    <mergeCell ref="L63:N63"/>
    <mergeCell ref="O63:T63"/>
    <mergeCell ref="U63:V63"/>
    <mergeCell ref="W63:AD63"/>
    <mergeCell ref="AO63:AR64"/>
    <mergeCell ref="BJ54:BQ55"/>
    <mergeCell ref="BR54:BS55"/>
    <mergeCell ref="BT54:BU55"/>
    <mergeCell ref="BV54:BW55"/>
    <mergeCell ref="B59:AA59"/>
    <mergeCell ref="AF59:CD59"/>
    <mergeCell ref="BV49:BW49"/>
    <mergeCell ref="BJ50:BQ51"/>
    <mergeCell ref="BR50:BS51"/>
    <mergeCell ref="BT50:BU51"/>
    <mergeCell ref="BV50:BW51"/>
    <mergeCell ref="BJ52:BQ53"/>
    <mergeCell ref="BR52:BS53"/>
    <mergeCell ref="BT52:BU53"/>
    <mergeCell ref="BV52:BW53"/>
    <mergeCell ref="BU46:BV46"/>
    <mergeCell ref="BW46:CC46"/>
    <mergeCell ref="AH47:AI57"/>
    <mergeCell ref="AL47:AM57"/>
    <mergeCell ref="AQ47:AR47"/>
    <mergeCell ref="AV47:AW57"/>
    <mergeCell ref="AZ47:BA57"/>
    <mergeCell ref="BJ49:BQ49"/>
    <mergeCell ref="BR49:BS49"/>
    <mergeCell ref="BT49:BU49"/>
    <mergeCell ref="BQ45:BS45"/>
    <mergeCell ref="AJ46:AK46"/>
    <mergeCell ref="AP46:AS46"/>
    <mergeCell ref="AX46:AY46"/>
    <mergeCell ref="BK46:BQ46"/>
    <mergeCell ref="BR46:BS46"/>
    <mergeCell ref="AI45:AL45"/>
    <mergeCell ref="AP45:AS45"/>
    <mergeCell ref="AW45:AZ45"/>
    <mergeCell ref="BI45:BJ45"/>
    <mergeCell ref="BK45:BM45"/>
    <mergeCell ref="BN45:BP45"/>
    <mergeCell ref="BU43:BV43"/>
    <mergeCell ref="BW43:CC43"/>
    <mergeCell ref="AI44:AL44"/>
    <mergeCell ref="AM44:AO44"/>
    <mergeCell ref="AP44:AS44"/>
    <mergeCell ref="AT44:AV44"/>
    <mergeCell ref="AW44:AZ44"/>
    <mergeCell ref="BN42:BP42"/>
    <mergeCell ref="BQ42:BS42"/>
    <mergeCell ref="AI43:AL43"/>
    <mergeCell ref="AN43:AO43"/>
    <mergeCell ref="AT43:AU43"/>
    <mergeCell ref="AW43:AZ43"/>
    <mergeCell ref="BK43:BQ43"/>
    <mergeCell ref="BR43:BS43"/>
    <mergeCell ref="BU40:BV40"/>
    <mergeCell ref="BW40:CC40"/>
    <mergeCell ref="AQ41:AR41"/>
    <mergeCell ref="AI42:AJ42"/>
    <mergeCell ref="AK42:AL42"/>
    <mergeCell ref="AO42:AT42"/>
    <mergeCell ref="AW42:AX42"/>
    <mergeCell ref="AY42:AZ42"/>
    <mergeCell ref="BI42:BJ42"/>
    <mergeCell ref="BK42:BM42"/>
    <mergeCell ref="AP39:AS39"/>
    <mergeCell ref="BI39:BJ39"/>
    <mergeCell ref="BK39:BM39"/>
    <mergeCell ref="BN39:BP39"/>
    <mergeCell ref="BQ39:BS39"/>
    <mergeCell ref="AP40:AS40"/>
    <mergeCell ref="BK40:BQ40"/>
    <mergeCell ref="BR40:BS40"/>
    <mergeCell ref="AO36:AT36"/>
    <mergeCell ref="AK37:AL37"/>
    <mergeCell ref="AW37:AX37"/>
    <mergeCell ref="AH38:AJ38"/>
    <mergeCell ref="AP38:AS38"/>
    <mergeCell ref="AY38:BA38"/>
    <mergeCell ref="BK24:BL33"/>
    <mergeCell ref="BO24:BP33"/>
    <mergeCell ref="BS24:BT33"/>
    <mergeCell ref="BW24:BX33"/>
    <mergeCell ref="CA24:CB33"/>
    <mergeCell ref="AH35:BA35"/>
    <mergeCell ref="BI35:CB35"/>
    <mergeCell ref="AG24:AH33"/>
    <mergeCell ref="AM24:AN33"/>
    <mergeCell ref="AS24:AT33"/>
    <mergeCell ref="AW24:AX33"/>
    <mergeCell ref="BA24:BB33"/>
    <mergeCell ref="BG24:BH33"/>
    <mergeCell ref="AT22:AW22"/>
    <mergeCell ref="BL22:BO22"/>
    <mergeCell ref="BT22:BW22"/>
    <mergeCell ref="AU23:AV23"/>
    <mergeCell ref="BM23:BN23"/>
    <mergeCell ref="BU23:BV23"/>
    <mergeCell ref="AT20:AW20"/>
    <mergeCell ref="BL20:BO20"/>
    <mergeCell ref="BT20:BW20"/>
    <mergeCell ref="AT21:AW21"/>
    <mergeCell ref="BL21:BO21"/>
    <mergeCell ref="BT21:BW21"/>
    <mergeCell ref="AI18:AL18"/>
    <mergeCell ref="AW18:AZ18"/>
    <mergeCell ref="BI18:BL18"/>
    <mergeCell ref="BW18:BZ18"/>
    <mergeCell ref="AJ19:AK19"/>
    <mergeCell ref="AX19:AY19"/>
    <mergeCell ref="BJ19:BK19"/>
    <mergeCell ref="BX19:BY19"/>
    <mergeCell ref="BN16:BP16"/>
    <mergeCell ref="BS16:BU16"/>
    <mergeCell ref="BW16:BZ16"/>
    <mergeCell ref="Z17:AA17"/>
    <mergeCell ref="AI17:AL17"/>
    <mergeCell ref="AW17:AZ17"/>
    <mergeCell ref="BI17:BL17"/>
    <mergeCell ref="BW17:BZ17"/>
    <mergeCell ref="AY12:BA12"/>
    <mergeCell ref="BC12:BF12"/>
    <mergeCell ref="BH12:BJ12"/>
    <mergeCell ref="BC13:BF13"/>
    <mergeCell ref="BC14:BF14"/>
    <mergeCell ref="AI16:AL16"/>
    <mergeCell ref="AS16:AU16"/>
    <mergeCell ref="AW16:AZ16"/>
    <mergeCell ref="BI16:BL16"/>
    <mergeCell ref="BY9:CA9"/>
    <mergeCell ref="AP10:AS10"/>
    <mergeCell ref="AZ10:BI10"/>
    <mergeCell ref="BP10:BS10"/>
    <mergeCell ref="AP11:AS11"/>
    <mergeCell ref="AZ11:BA11"/>
    <mergeCell ref="BH11:BI11"/>
    <mergeCell ref="BP11:BS11"/>
    <mergeCell ref="BW8:BX8"/>
    <mergeCell ref="AH9:AJ9"/>
    <mergeCell ref="AP9:AS9"/>
    <mergeCell ref="AY9:BA9"/>
    <mergeCell ref="BH9:BJ9"/>
    <mergeCell ref="BP9:BS9"/>
    <mergeCell ref="AO5:AQ5"/>
    <mergeCell ref="BC5:BF5"/>
    <mergeCell ref="BR5:BT5"/>
    <mergeCell ref="BC6:BF6"/>
    <mergeCell ref="BC7:BF7"/>
    <mergeCell ref="AK8:AL8"/>
    <mergeCell ref="AW8:AX8"/>
    <mergeCell ref="BD8:BE8"/>
    <mergeCell ref="BK8:BL8"/>
    <mergeCell ref="D2:AB2"/>
    <mergeCell ref="AF2:CF2"/>
    <mergeCell ref="AZ3:BI3"/>
    <mergeCell ref="G4:Y4"/>
    <mergeCell ref="AR4:AS4"/>
    <mergeCell ref="BP4:BQ4"/>
  </mergeCells>
  <phoneticPr fontId="3"/>
  <printOptions horizontalCentered="1" verticalCentered="1"/>
  <pageMargins left="0.31496062992125984" right="0.27559055118110237" top="0.43307086614173229" bottom="0.39370078740157483" header="0.31496062992125984" footer="0.31496062992125984"/>
  <pageSetup paperSize="9" scale="70" pageOrder="overThenDown" orientation="portrait" r:id="rId1"/>
  <headerFooter alignWithMargins="0">
    <oddHeader>&amp;L&amp;A/&amp;F</oddHeader>
    <oddFooter>&amp;C&amp;P/&amp;N</oddFooter>
  </headerFooter>
  <rowBreaks count="1" manualBreakCount="1">
    <brk id="58" max="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2017年度新人戦最終結果</vt:lpstr>
      <vt:lpstr>'2017年度新人戦最終結果'!Print_Area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dc:creator>
  <cp:lastModifiedBy>key</cp:lastModifiedBy>
  <dcterms:created xsi:type="dcterms:W3CDTF">2018-02-08T08:46:29Z</dcterms:created>
  <dcterms:modified xsi:type="dcterms:W3CDTF">2018-02-08T08:47:58Z</dcterms:modified>
</cp:coreProperties>
</file>